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Deborah\Desktop\Desktop\COVID-19\Calculators\Posted\"/>
    </mc:Choice>
  </mc:AlternateContent>
  <xr:revisionPtr revIDLastSave="0" documentId="8_{6F979BB5-E46E-4621-BFE7-D9192530EBD8}" xr6:coauthVersionLast="45" xr6:coauthVersionMax="45" xr10:uidLastSave="{00000000-0000-0000-0000-000000000000}"/>
  <bookViews>
    <workbookView xWindow="-60" yWindow="-16320" windowWidth="29040" windowHeight="15840" xr2:uid="{00000000-000D-0000-FFFF-FFFF00000000}"/>
  </bookViews>
  <sheets>
    <sheet name="Calculator_non-TN" sheetId="3" r:id="rId1"/>
    <sheet name="data" sheetId="16" state="hidden" r:id="rId2"/>
    <sheet name="projection_county" sheetId="9" state="hidden" r:id="rId3"/>
  </sheets>
  <externalReferences>
    <externalReference r:id="rId4"/>
  </externalReferenc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3" l="1"/>
  <c r="D11" i="3"/>
  <c r="B1" i="9"/>
  <c r="B4" i="9"/>
  <c r="D8" i="3"/>
  <c r="H4"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Y1" i="9"/>
  <c r="Z1" i="9"/>
  <c r="Y2" i="9"/>
  <c r="Z2" i="9"/>
  <c r="Y3" i="9"/>
  <c r="Z3" i="9"/>
  <c r="Y4" i="9"/>
  <c r="Z4" i="9"/>
  <c r="Y5" i="9"/>
  <c r="Z5" i="9"/>
  <c r="Y6" i="9"/>
  <c r="Z6" i="9"/>
  <c r="Y7" i="9"/>
  <c r="Z7" i="9"/>
  <c r="B3" i="9"/>
  <c r="E1" i="9"/>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T2" i="3"/>
  <c r="A6" i="9"/>
  <c r="B2" i="9"/>
  <c r="R3" i="3"/>
  <c r="D13" i="3"/>
  <c r="Q3" i="3"/>
  <c r="N3" i="3"/>
  <c r="D12" i="3"/>
  <c r="M3" i="3"/>
  <c r="K3" i="3"/>
  <c r="S2" i="3"/>
  <c r="Q2" i="3"/>
  <c r="P2" i="3"/>
  <c r="H2" i="3"/>
  <c r="E9" i="3"/>
  <c r="C12" i="3"/>
  <c r="D91" i="3"/>
  <c r="D90" i="3"/>
  <c r="D89" i="3"/>
  <c r="D88" i="3"/>
  <c r="D87" i="3"/>
  <c r="D86" i="3"/>
  <c r="D85" i="3"/>
  <c r="D75" i="3"/>
  <c r="D76" i="3"/>
  <c r="D77" i="3"/>
  <c r="D78" i="3"/>
  <c r="D79" i="3"/>
  <c r="D80" i="3"/>
  <c r="D81" i="3"/>
  <c r="D82" i="3"/>
  <c r="D83" i="3"/>
  <c r="D84" i="3"/>
  <c r="D23" i="3"/>
  <c r="D24" i="3"/>
  <c r="D25" i="3"/>
  <c r="D26" i="3"/>
  <c r="D27" i="3"/>
  <c r="D28" i="3"/>
  <c r="D29" i="3"/>
  <c r="D30" i="3"/>
  <c r="D31" i="3"/>
  <c r="D32" i="3"/>
  <c r="D92" i="3"/>
  <c r="D93" i="3"/>
  <c r="D94" i="3"/>
  <c r="D95" i="3"/>
  <c r="D96" i="3"/>
  <c r="D97" i="3"/>
  <c r="D98" i="3"/>
  <c r="D99" i="3"/>
  <c r="D100" i="3"/>
  <c r="D101" i="3"/>
  <c r="D102" i="3"/>
  <c r="D103" i="3"/>
  <c r="D104" i="3"/>
  <c r="D105" i="3"/>
  <c r="D106" i="3"/>
  <c r="D107" i="3"/>
  <c r="D108" i="3"/>
  <c r="D109" i="3"/>
  <c r="D110" i="3"/>
  <c r="D111" i="3"/>
  <c r="D112" i="3"/>
  <c r="D113" i="3"/>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3" i="16"/>
  <c r="E2" i="16"/>
  <c r="E1" i="16"/>
  <c r="A1" i="16"/>
  <c r="B1" i="16"/>
  <c r="F61" i="3"/>
  <c r="C13" i="3"/>
  <c r="F26" i="3"/>
  <c r="F31" i="3"/>
  <c r="F46" i="3"/>
  <c r="F41" i="3"/>
  <c r="F51" i="3"/>
  <c r="F36" i="3"/>
  <c r="F56" i="3"/>
  <c r="F66" i="3"/>
  <c r="F71" i="3"/>
  <c r="F76" i="3"/>
  <c r="F81" i="3"/>
  <c r="F86" i="3"/>
  <c r="F91" i="3"/>
  <c r="F96" i="3"/>
  <c r="F101" i="3"/>
  <c r="F106" i="3"/>
  <c r="F111" i="3"/>
  <c r="H2" i="9"/>
  <c r="I2" i="9"/>
  <c r="H3" i="9"/>
  <c r="J2" i="9"/>
  <c r="K2" i="9"/>
  <c r="N2" i="9"/>
  <c r="H4" i="9"/>
  <c r="H5" i="9"/>
  <c r="N4" i="9"/>
  <c r="T4" i="9"/>
  <c r="H6" i="9"/>
  <c r="T2" i="9"/>
  <c r="N3" i="9"/>
  <c r="T3" i="9"/>
  <c r="H7" i="9"/>
  <c r="N5" i="9"/>
  <c r="T5" i="9"/>
  <c r="H8" i="9"/>
  <c r="N6" i="9"/>
  <c r="T6" i="9"/>
  <c r="N7" i="9"/>
  <c r="T7" i="9"/>
  <c r="H9" i="9"/>
  <c r="N8" i="9"/>
  <c r="T8" i="9"/>
  <c r="N9" i="9"/>
  <c r="N10" i="9"/>
  <c r="N11" i="9"/>
  <c r="N12" i="9"/>
  <c r="N13" i="9"/>
  <c r="N14" i="9"/>
  <c r="N15" i="9"/>
  <c r="N16" i="9"/>
  <c r="T9" i="9"/>
  <c r="T10" i="9"/>
  <c r="T11" i="9"/>
  <c r="T12" i="9"/>
  <c r="T13" i="9"/>
  <c r="T14" i="9"/>
  <c r="T15" i="9"/>
  <c r="T16" i="9"/>
  <c r="T17" i="9"/>
  <c r="T18" i="9"/>
  <c r="T19" i="9"/>
  <c r="T20" i="9"/>
  <c r="T21" i="9"/>
  <c r="T22" i="9"/>
  <c r="T23"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I3" i="9"/>
  <c r="J3" i="9"/>
  <c r="K3" i="9"/>
  <c r="O2" i="9"/>
  <c r="U2" i="9"/>
  <c r="V2" i="9"/>
  <c r="W2" i="9"/>
  <c r="P2" i="9"/>
  <c r="Q2" i="9"/>
  <c r="I4" i="9"/>
  <c r="J4" i="9"/>
  <c r="K4" i="9"/>
  <c r="O3" i="9"/>
  <c r="P3" i="9"/>
  <c r="Q3" i="9"/>
  <c r="U3" i="9"/>
  <c r="V3" i="9"/>
  <c r="W3" i="9"/>
  <c r="I5" i="9"/>
  <c r="J5" i="9"/>
  <c r="K5" i="9"/>
  <c r="I6" i="9"/>
  <c r="J6" i="9"/>
  <c r="K6" i="9"/>
  <c r="O4" i="9"/>
  <c r="P4" i="9"/>
  <c r="Q4" i="9"/>
  <c r="U4" i="9"/>
  <c r="V4" i="9"/>
  <c r="W4" i="9"/>
  <c r="I7" i="9"/>
  <c r="J7" i="9"/>
  <c r="K7" i="9"/>
  <c r="O5" i="9"/>
  <c r="U5" i="9"/>
  <c r="V5" i="9"/>
  <c r="W5" i="9"/>
  <c r="P5" i="9"/>
  <c r="Q5" i="9"/>
  <c r="I8" i="9"/>
  <c r="J8" i="9"/>
  <c r="K8" i="9"/>
  <c r="O6" i="9"/>
  <c r="P6" i="9"/>
  <c r="Q6" i="9"/>
  <c r="U6" i="9"/>
  <c r="V6" i="9"/>
  <c r="W6" i="9"/>
  <c r="I9" i="9"/>
  <c r="J9" i="9"/>
  <c r="K9" i="9"/>
  <c r="O7" i="9"/>
  <c r="P7" i="9"/>
  <c r="Q7" i="9"/>
  <c r="U7" i="9"/>
  <c r="V7" i="9"/>
  <c r="W7" i="9"/>
  <c r="O8" i="9"/>
  <c r="O9" i="9"/>
  <c r="P9" i="9"/>
  <c r="Q9" i="9"/>
  <c r="U8" i="9"/>
  <c r="V8" i="9"/>
  <c r="W8" i="9"/>
  <c r="P8" i="9"/>
  <c r="Q8" i="9"/>
  <c r="O10" i="9"/>
  <c r="P10" i="9"/>
  <c r="Q10" i="9"/>
  <c r="U9" i="9"/>
  <c r="V9" i="9"/>
  <c r="W9" i="9"/>
  <c r="O11" i="9"/>
  <c r="P11" i="9"/>
  <c r="Q11" i="9"/>
  <c r="U10" i="9"/>
  <c r="V10" i="9"/>
  <c r="W10" i="9"/>
  <c r="O12" i="9"/>
  <c r="P12" i="9"/>
  <c r="Q12" i="9"/>
  <c r="U11" i="9"/>
  <c r="V11" i="9"/>
  <c r="W11" i="9"/>
  <c r="O13" i="9"/>
  <c r="P13" i="9"/>
  <c r="Q13" i="9"/>
  <c r="U12" i="9"/>
  <c r="V12" i="9"/>
  <c r="W12" i="9"/>
  <c r="O14" i="9"/>
  <c r="O15" i="9"/>
  <c r="P15" i="9"/>
  <c r="Q15" i="9"/>
  <c r="P14" i="9"/>
  <c r="Q14" i="9"/>
  <c r="U13" i="9"/>
  <c r="V13" i="9"/>
  <c r="W13" i="9"/>
  <c r="U14" i="9"/>
  <c r="V14" i="9"/>
  <c r="W14" i="9"/>
  <c r="U15" i="9"/>
  <c r="V15" i="9"/>
  <c r="W15" i="9"/>
  <c r="O16" i="9"/>
  <c r="P16" i="9"/>
  <c r="Q16" i="9"/>
  <c r="U16" i="9"/>
  <c r="V16" i="9"/>
  <c r="W16" i="9"/>
  <c r="U17" i="9"/>
  <c r="V17" i="9"/>
  <c r="W17" i="9"/>
  <c r="U18" i="9"/>
  <c r="V18" i="9"/>
  <c r="W18" i="9"/>
  <c r="U19" i="9"/>
  <c r="V19" i="9"/>
  <c r="W19" i="9"/>
  <c r="U20" i="9"/>
  <c r="V20" i="9"/>
  <c r="W20" i="9"/>
  <c r="U21" i="9"/>
  <c r="V21" i="9"/>
  <c r="W21" i="9"/>
  <c r="U22" i="9"/>
  <c r="V22" i="9"/>
  <c r="W22" i="9"/>
  <c r="U23" i="9"/>
  <c r="V23" i="9"/>
  <c r="W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8" authorId="0" shapeId="0" xr:uid="{00000000-0006-0000-0000-000001000000}">
      <text>
        <r>
          <rPr>
            <b/>
            <sz val="11"/>
            <color indexed="81"/>
            <rFont val="Arial (Body)"/>
          </rPr>
          <t>Median of daily rate of increase for all days during the last 7 days.</t>
        </r>
      </text>
    </comment>
    <comment ref="H8" authorId="0" shapeId="0" xr:uid="{00000000-0006-0000-0000-000002000000}">
      <text>
        <r>
          <rPr>
            <b/>
            <sz val="10"/>
            <color rgb="FF000000"/>
            <rFont val="Calibri"/>
            <family val="2"/>
          </rPr>
          <t xml:space="preserve">Projections for later than May 31 should account for other variables not included in the calculator
</t>
        </r>
        <r>
          <rPr>
            <sz val="10"/>
            <color rgb="FF000000"/>
            <rFont val="Calibri"/>
            <family val="2"/>
          </rPr>
          <t xml:space="preserve">
</t>
        </r>
      </text>
    </comment>
  </commentList>
</comments>
</file>

<file path=xl/sharedStrings.xml><?xml version="1.0" encoding="utf-8"?>
<sst xmlns="http://schemas.openxmlformats.org/spreadsheetml/2006/main" count="48" uniqueCount="40">
  <si>
    <t>Date</t>
  </si>
  <si>
    <t>-</t>
  </si>
  <si>
    <t>YOUR COUNTY</t>
  </si>
  <si>
    <t>YOUR STATE</t>
  </si>
  <si>
    <t>DATE</t>
  </si>
  <si>
    <t>DAILY RATE OF INCREASE</t>
  </si>
  <si>
    <t>5-DAY AVERAGE INCREASE</t>
  </si>
  <si>
    <t>ENTER THE NUMBER OF CONFIRMED CASES  OF COVID-19 FOR EACH DAY FOR YOUR COUNTY IN THE YELLOW BOXES BELOW</t>
  </si>
  <si>
    <t>COVID-19 CASE PROJECTION CALCULATOR</t>
  </si>
  <si>
    <t>ESTIMATED TOTAL NUMBER OF BEDS IN YOUR COUNTY</t>
  </si>
  <si>
    <t>ICU</t>
  </si>
  <si>
    <t>Number of days needed</t>
  </si>
  <si>
    <t>ESTIMATED CASES BY</t>
  </si>
  <si>
    <t>ESTIMATED HOSPITALIZATIONS BY</t>
  </si>
  <si>
    <t>TODAY'S DATE</t>
  </si>
  <si>
    <t>ESTIMATED ICU NEEDED BY</t>
  </si>
  <si>
    <t>Cases</t>
  </si>
  <si>
    <t>Next 2 weeks</t>
  </si>
  <si>
    <t>Hospitalized</t>
  </si>
  <si>
    <t>Yesterday's cases</t>
  </si>
  <si>
    <t>Yesterday's date</t>
  </si>
  <si>
    <t>Current rate</t>
  </si>
  <si>
    <t>ESTIMATED TOTAL NUMBER OF ICU BEDS IN YOUR COUNTY</t>
  </si>
  <si>
    <t xml:space="preserve">Sources: </t>
  </si>
  <si>
    <t>World Health Organization: https://www.who.int/docs/default-source/coronaviruse/situation-reports/20200306-sitrep-46-covid-19.pdf?sfvrsn=96b04adf_2</t>
  </si>
  <si>
    <t>Disclaimer: The information contained on this calculator is for informational purposes only. No material on this calculator is intended to be a substitute for professional medical advice, diagnosis or treatment, and/or measures taken based on projections given by this calculator, and the University of Tennessee and/or the authors makes no warranties, expressed or implied, regarding errors or omissions and assumes no legal liability or responsibility whatsoever for loss or damage resulting from the use of information provided.</t>
  </si>
  <si>
    <t>Definitive Healthcare: https://www.definitivehc.com/</t>
  </si>
  <si>
    <t xml:space="preserve">Much like the weather, the closer the projection is in time to today's date, the more likely it is to be accurate (e.g. a one-day forecast). The further out in time, the less accurate the projections. </t>
  </si>
  <si>
    <t>Next week</t>
  </si>
  <si>
    <t>Next 3 weeks</t>
  </si>
  <si>
    <t>VERSION 2</t>
  </si>
  <si>
    <t># OF TOTAL CASES</t>
  </si>
  <si>
    <t>PROJECTIONS IN PLOTS BELOW CORRESPOND TO THE SPECIFIED RATE CALCULATED FROM THE DAILY RATE OF INCREASE FROM CONFIRMED CASES DURING THE LAST SEVEN DAYS</t>
  </si>
  <si>
    <r>
      <t xml:space="preserve">INSTRUCTIONS: Use the </t>
    </r>
    <r>
      <rPr>
        <b/>
        <sz val="12"/>
        <color theme="6"/>
        <rFont val="Arial"/>
        <family val="2"/>
      </rPr>
      <t>yellow highlighted boxes</t>
    </r>
    <r>
      <rPr>
        <b/>
        <sz val="12"/>
        <color theme="0"/>
        <rFont val="Arial"/>
        <family val="2"/>
      </rPr>
      <t xml:space="preserve"> to adjust the information for this calculator. For the calculator, </t>
    </r>
    <r>
      <rPr>
        <b/>
        <i/>
        <sz val="12"/>
        <color theme="0"/>
        <rFont val="Arial"/>
        <family val="2"/>
      </rPr>
      <t>projected cases</t>
    </r>
    <r>
      <rPr>
        <b/>
        <sz val="12"/>
        <color theme="0"/>
        <rFont val="Arial"/>
        <family val="2"/>
      </rPr>
      <t xml:space="preserve"> are based on an average of daily growth rates in your county. As additional data on cases are included, projections will adjust accordingly. For the calculator, </t>
    </r>
    <r>
      <rPr>
        <b/>
        <i/>
        <sz val="12"/>
        <color theme="0"/>
        <rFont val="Arial"/>
        <family val="2"/>
      </rPr>
      <t xml:space="preserve">projected hospitalizations </t>
    </r>
    <r>
      <rPr>
        <b/>
        <sz val="12"/>
        <color theme="0"/>
        <rFont val="Arial"/>
        <family val="2"/>
      </rPr>
      <t xml:space="preserve">are based on an 20% average hospitalization rate, with </t>
    </r>
    <r>
      <rPr>
        <b/>
        <i/>
        <sz val="12"/>
        <color theme="0"/>
        <rFont val="Arial"/>
        <family val="2"/>
      </rPr>
      <t xml:space="preserve">ICU beds </t>
    </r>
    <r>
      <rPr>
        <b/>
        <sz val="12"/>
        <color theme="0"/>
        <rFont val="Arial"/>
        <family val="2"/>
      </rPr>
      <t xml:space="preserve">based on the average percentage of critical cases, or 14% of hospitalizations. These figures are based on information provided by the World Health Organization on COVID-19. Data on hospital resources was compiled from Definitive Healthcare. These are estimates only. Please contact your local health department, or hospital system for more accurate and up-to-date information. </t>
    </r>
  </si>
  <si>
    <t xml:space="preserve">This calcuator was developed by Dr. Katie A. Cahill and Dr. Deborah Penchoff at the University of Tennessee, Knoxville in conjunction with the Coronavirus-19 Outbreak Response Experts (CORE-19). More information at CORE-19 can be found at: http://core19.utk.edu. Please direct questions to core19@utk.edu. </t>
  </si>
  <si>
    <t>Notice that the cases reported by the state during weekends can be lower than the total, with overall weekend confirmed cases often reported on Mondays.</t>
  </si>
  <si>
    <t>AVERAGE DAILY RATE OF CASE INCREASE (FROM CONFIRMED CASES DURING THE LAST 7 DAYS)</t>
  </si>
  <si>
    <t>AVERAGE DOUBLING-TIME FOR CASES  (FROM CONFIRMED CASES DURING THE LAST 7 DAYS)</t>
  </si>
  <si>
    <t>VALID FROM</t>
  </si>
  <si>
    <t>UNTIL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</si>
</sst>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d\-mmm;@"/>
  </numFmts>
  <fonts count="29">
    <font>
      <sz val="10"/>
      <color rgb="FF000000"/>
      <name val="Arial"/>
    </font>
    <font>
      <sz val="11"/>
      <color theme="1"/>
      <name val="Arial"/>
      <family val="2"/>
      <scheme val="minor"/>
    </font>
    <font>
      <b/>
      <sz val="14"/>
      <color theme="0"/>
      <name val="Arial"/>
      <family val="2"/>
    </font>
    <font>
      <sz val="10"/>
      <color rgb="FF000000"/>
      <name val="Arial"/>
      <family val="2"/>
    </font>
    <font>
      <b/>
      <sz val="11"/>
      <color indexed="81"/>
      <name val="Arial (Body)"/>
    </font>
    <font>
      <sz val="8"/>
      <name val="Arial"/>
      <family val="2"/>
    </font>
    <font>
      <sz val="10"/>
      <color theme="0"/>
      <name val="Arial"/>
      <family val="2"/>
    </font>
    <font>
      <b/>
      <sz val="10"/>
      <color rgb="FF000000"/>
      <name val="Calibri"/>
      <family val="2"/>
    </font>
    <font>
      <sz val="10"/>
      <color rgb="FF000000"/>
      <name val="Calibri"/>
      <family val="2"/>
    </font>
    <font>
      <sz val="10"/>
      <color rgb="FF000000"/>
      <name val="Arial"/>
      <family val="2"/>
    </font>
    <font>
      <b/>
      <sz val="14"/>
      <color rgb="FF000000"/>
      <name val="Arial"/>
      <family val="2"/>
    </font>
    <font>
      <b/>
      <sz val="13"/>
      <color theme="0"/>
      <name val="Arial"/>
      <family val="2"/>
    </font>
    <font>
      <sz val="12"/>
      <color rgb="FF000000"/>
      <name val="Arial"/>
      <family val="2"/>
    </font>
    <font>
      <b/>
      <sz val="12"/>
      <color rgb="FF000000"/>
      <name val="Arial"/>
      <family val="2"/>
    </font>
    <font>
      <b/>
      <sz val="12"/>
      <color rgb="FFFF0000"/>
      <name val="Arial"/>
      <family val="2"/>
    </font>
    <font>
      <b/>
      <sz val="12"/>
      <color theme="0"/>
      <name val="Arial"/>
      <family val="2"/>
    </font>
    <font>
      <b/>
      <sz val="12"/>
      <color theme="2"/>
      <name val="Arial"/>
      <family val="2"/>
    </font>
    <font>
      <b/>
      <sz val="12"/>
      <color theme="3"/>
      <name val="Arial"/>
      <family val="2"/>
    </font>
    <font>
      <b/>
      <sz val="12"/>
      <color theme="1"/>
      <name val="Arial"/>
      <family val="2"/>
    </font>
    <font>
      <b/>
      <i/>
      <sz val="12"/>
      <color theme="1"/>
      <name val="Arial"/>
      <family val="2"/>
    </font>
    <font>
      <b/>
      <sz val="12"/>
      <color theme="6"/>
      <name val="Arial"/>
      <family val="2"/>
    </font>
    <font>
      <b/>
      <i/>
      <sz val="12"/>
      <color theme="0"/>
      <name val="Arial"/>
      <family val="2"/>
    </font>
    <font>
      <b/>
      <sz val="12"/>
      <color theme="0"/>
      <name val="Arial"/>
      <family val="2"/>
      <scheme val="minor"/>
    </font>
    <font>
      <sz val="12"/>
      <color theme="1"/>
      <name val="Arial"/>
      <family val="2"/>
    </font>
    <font>
      <sz val="11"/>
      <name val="Arial"/>
      <family val="2"/>
    </font>
    <font>
      <b/>
      <sz val="11"/>
      <color rgb="FFFF0000"/>
      <name val="Arial"/>
      <family val="2"/>
    </font>
    <font>
      <b/>
      <sz val="11"/>
      <color theme="2"/>
      <name val="Arial"/>
      <family val="2"/>
    </font>
    <font>
      <b/>
      <sz val="12"/>
      <name val="Arial"/>
      <family val="2"/>
    </font>
    <font>
      <b/>
      <sz val="11"/>
      <color theme="0"/>
      <name val="Arial"/>
      <family val="2"/>
    </font>
  </fonts>
  <fills count="7">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4" tint="-0.499984740745262"/>
        <bgColor indexed="64"/>
      </patternFill>
    </fill>
    <fill>
      <patternFill patternType="solid">
        <fgColor rgb="FFE6EFFE"/>
        <bgColor indexed="64"/>
      </patternFill>
    </fill>
    <fill>
      <patternFill patternType="solid">
        <fgColor rgb="FFECF3FE"/>
        <bgColor indexed="64"/>
      </patternFill>
    </fill>
  </fills>
  <borders count="31">
    <border>
      <left/>
      <right/>
      <top/>
      <bottom/>
      <diagonal/>
    </border>
    <border>
      <left style="medium">
        <color theme="3" tint="0.34998626667073579"/>
      </left>
      <right/>
      <top/>
      <bottom/>
      <diagonal/>
    </border>
    <border>
      <left style="thin">
        <color theme="3" tint="0.34998626667073579"/>
      </left>
      <right style="thin">
        <color theme="3" tint="0.34998626667073579"/>
      </right>
      <top style="thin">
        <color theme="3" tint="0.34998626667073579"/>
      </top>
      <bottom style="thin">
        <color theme="3" tint="0.34998626667073579"/>
      </bottom>
      <diagonal/>
    </border>
    <border>
      <left style="thin">
        <color theme="3" tint="0.34998626667073579"/>
      </left>
      <right/>
      <top style="thin">
        <color theme="3" tint="0.34998626667073579"/>
      </top>
      <bottom style="thin">
        <color theme="3" tint="0.34998626667073579"/>
      </bottom>
      <diagonal/>
    </border>
    <border>
      <left/>
      <right/>
      <top style="thin">
        <color theme="3" tint="0.34998626667073579"/>
      </top>
      <bottom style="thin">
        <color theme="3" tint="0.34998626667073579"/>
      </bottom>
      <diagonal/>
    </border>
    <border>
      <left/>
      <right style="thin">
        <color theme="3" tint="0.34998626667073579"/>
      </right>
      <top style="thin">
        <color theme="3" tint="0.34998626667073579"/>
      </top>
      <bottom style="thin">
        <color theme="3" tint="0.34998626667073579"/>
      </bottom>
      <diagonal/>
    </border>
    <border>
      <left style="thin">
        <color theme="3" tint="0.34998626667073579"/>
      </left>
      <right style="thin">
        <color theme="3" tint="0.34998626667073579"/>
      </right>
      <top style="thin">
        <color theme="3" tint="0.34998626667073579"/>
      </top>
      <bottom/>
      <diagonal/>
    </border>
    <border>
      <left style="thin">
        <color theme="3" tint="0.34998626667073579"/>
      </left>
      <right style="thin">
        <color theme="3" tint="0.34998626667073579"/>
      </right>
      <top/>
      <bottom/>
      <diagonal/>
    </border>
    <border>
      <left style="thin">
        <color theme="3" tint="0.34998626667073579"/>
      </left>
      <right style="thin">
        <color theme="3" tint="0.34998626667073579"/>
      </right>
      <top/>
      <bottom style="thin">
        <color theme="3" tint="0.34998626667073579"/>
      </bottom>
      <diagonal/>
    </border>
    <border>
      <left/>
      <right/>
      <top/>
      <bottom style="thin">
        <color theme="3" tint="0.34998626667073579"/>
      </bottom>
      <diagonal/>
    </border>
    <border>
      <left style="medium">
        <color theme="3" tint="0.34998626667073579"/>
      </left>
      <right/>
      <top style="medium">
        <color theme="3" tint="0.34998626667073579"/>
      </top>
      <bottom style="medium">
        <color theme="3" tint="0.34998626667073579"/>
      </bottom>
      <diagonal/>
    </border>
    <border>
      <left/>
      <right style="medium">
        <color theme="3" tint="0.34998626667073579"/>
      </right>
      <top style="medium">
        <color theme="3" tint="0.34998626667073579"/>
      </top>
      <bottom style="medium">
        <color theme="3" tint="0.34998626667073579"/>
      </bottom>
      <diagonal/>
    </border>
    <border>
      <left/>
      <right/>
      <top style="medium">
        <color theme="3" tint="0.34998626667073579"/>
      </top>
      <bottom style="medium">
        <color theme="3" tint="0.34998626667073579"/>
      </bottom>
      <diagonal/>
    </border>
    <border>
      <left style="medium">
        <color theme="3" tint="0.34998626667073579"/>
      </left>
      <right/>
      <top style="medium">
        <color theme="3" tint="0.34998626667073579"/>
      </top>
      <bottom/>
      <diagonal/>
    </border>
    <border>
      <left/>
      <right/>
      <top style="medium">
        <color theme="3" tint="0.34998626667073579"/>
      </top>
      <bottom/>
      <diagonal/>
    </border>
    <border>
      <left/>
      <right style="medium">
        <color theme="3" tint="0.34998626667073579"/>
      </right>
      <top style="medium">
        <color theme="3" tint="0.34998626667073579"/>
      </top>
      <bottom/>
      <diagonal/>
    </border>
    <border>
      <left/>
      <right style="medium">
        <color theme="3" tint="0.34998626667073579"/>
      </right>
      <top/>
      <bottom/>
      <diagonal/>
    </border>
    <border>
      <left style="medium">
        <color theme="3" tint="0.34998626667073579"/>
      </left>
      <right/>
      <top/>
      <bottom style="medium">
        <color theme="3" tint="0.34998626667073579"/>
      </bottom>
      <diagonal/>
    </border>
    <border>
      <left/>
      <right/>
      <top/>
      <bottom style="medium">
        <color theme="3" tint="0.34998626667073579"/>
      </bottom>
      <diagonal/>
    </border>
    <border>
      <left/>
      <right style="medium">
        <color theme="3" tint="0.34998626667073579"/>
      </right>
      <top/>
      <bottom style="medium">
        <color theme="3"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0" fontId="3" fillId="0" borderId="0"/>
    <xf numFmtId="0" fontId="1" fillId="0" borderId="0"/>
    <xf numFmtId="9" fontId="9" fillId="0" borderId="0" applyFont="0" applyFill="0" applyBorder="0" applyAlignment="0" applyProtection="0"/>
  </cellStyleXfs>
  <cellXfs count="148">
    <xf numFmtId="0" fontId="0" fillId="0" borderId="0" xfId="0" applyFont="1" applyAlignment="1"/>
    <xf numFmtId="0" fontId="6" fillId="0" borderId="0" xfId="0" applyFont="1" applyAlignment="1" applyProtection="1">
      <protection hidden="1"/>
    </xf>
    <xf numFmtId="1" fontId="6" fillId="0" borderId="0" xfId="0" applyNumberFormat="1" applyFont="1" applyAlignment="1" applyProtection="1">
      <protection hidden="1"/>
    </xf>
    <xf numFmtId="14" fontId="6" fillId="0" borderId="0" xfId="0" applyNumberFormat="1" applyFont="1" applyAlignment="1" applyProtection="1">
      <protection hidden="1"/>
    </xf>
    <xf numFmtId="0" fontId="6" fillId="0" borderId="0" xfId="0" applyFont="1" applyAlignment="1" applyProtection="1">
      <alignment horizontal="center" vertical="center"/>
      <protection hidden="1"/>
    </xf>
    <xf numFmtId="1" fontId="6" fillId="0" borderId="0" xfId="0" applyNumberFormat="1" applyFont="1" applyAlignment="1" applyProtection="1">
      <alignment horizontal="center" vertical="center"/>
      <protection hidden="1"/>
    </xf>
    <xf numFmtId="166" fontId="6" fillId="0" borderId="0" xfId="0" applyNumberFormat="1" applyFont="1" applyAlignment="1" applyProtection="1">
      <alignment horizontal="center" vertical="center"/>
      <protection hidden="1"/>
    </xf>
    <xf numFmtId="2" fontId="6" fillId="0" borderId="0" xfId="0" applyNumberFormat="1" applyFont="1" applyProtection="1">
      <protection hidden="1"/>
    </xf>
    <xf numFmtId="0" fontId="6" fillId="0" borderId="0" xfId="0" applyFont="1" applyProtection="1">
      <protection hidden="1"/>
    </xf>
    <xf numFmtId="9" fontId="6" fillId="0" borderId="0" xfId="0" applyNumberFormat="1" applyFont="1" applyProtection="1">
      <protection hidden="1"/>
    </xf>
    <xf numFmtId="1" fontId="6" fillId="0" borderId="0" xfId="0" applyNumberFormat="1" applyFont="1" applyProtection="1">
      <protection hidden="1"/>
    </xf>
    <xf numFmtId="0" fontId="2" fillId="3" borderId="17" xfId="0" applyFont="1" applyFill="1" applyBorder="1" applyAlignment="1" applyProtection="1">
      <alignment horizontal="center" vertical="center"/>
      <protection hidden="1"/>
    </xf>
    <xf numFmtId="0" fontId="11" fillId="3" borderId="18" xfId="0" applyFont="1" applyFill="1" applyBorder="1" applyAlignme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6" fillId="4" borderId="2" xfId="0" applyFont="1" applyFill="1" applyBorder="1" applyAlignment="1" applyProtection="1">
      <alignment horizontal="center" vertical="center"/>
      <protection hidden="1"/>
    </xf>
    <xf numFmtId="0" fontId="12" fillId="0" borderId="0" xfId="0" applyFont="1" applyAlignment="1" applyProtection="1">
      <alignment vertical="center" wrapText="1"/>
      <protection hidden="1"/>
    </xf>
    <xf numFmtId="0" fontId="15" fillId="4" borderId="10" xfId="0" applyFont="1" applyFill="1" applyBorder="1" applyAlignment="1" applyProtection="1">
      <alignment horizontal="right" vertical="center" wrapText="1"/>
      <protection hidden="1"/>
    </xf>
    <xf numFmtId="14" fontId="13" fillId="2" borderId="0" xfId="0" applyNumberFormat="1" applyFont="1" applyFill="1" applyAlignment="1" applyProtection="1">
      <alignment horizontal="center" vertical="center"/>
      <protection locked="0"/>
    </xf>
    <xf numFmtId="16" fontId="12" fillId="0" borderId="0" xfId="0" applyNumberFormat="1" applyFont="1" applyAlignment="1" applyProtection="1">
      <alignment vertical="center"/>
      <protection hidden="1"/>
    </xf>
    <xf numFmtId="14" fontId="15" fillId="3" borderId="11" xfId="0" applyNumberFormat="1" applyFont="1" applyFill="1" applyBorder="1" applyAlignment="1" applyProtection="1">
      <alignment horizontal="center" vertical="center" wrapText="1"/>
      <protection hidden="1"/>
    </xf>
    <xf numFmtId="0" fontId="12" fillId="0" borderId="0" xfId="0" applyFont="1" applyAlignment="1" applyProtection="1">
      <alignment horizontal="right" vertical="center"/>
      <protection hidden="1"/>
    </xf>
    <xf numFmtId="14" fontId="15" fillId="3" borderId="2" xfId="0" applyNumberFormat="1"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locked="0"/>
    </xf>
    <xf numFmtId="10" fontId="16" fillId="4" borderId="2" xfId="0" quotePrefix="1" applyNumberFormat="1" applyFont="1" applyFill="1" applyBorder="1" applyAlignment="1" applyProtection="1">
      <alignment horizontal="center" vertical="center"/>
      <protection hidden="1"/>
    </xf>
    <xf numFmtId="10" fontId="16" fillId="4" borderId="2" xfId="0" applyNumberFormat="1" applyFont="1" applyFill="1" applyBorder="1" applyAlignment="1" applyProtection="1">
      <alignment horizontal="center" vertical="center"/>
      <protection hidden="1"/>
    </xf>
    <xf numFmtId="10" fontId="16" fillId="4" borderId="2" xfId="0" applyNumberFormat="1" applyFont="1" applyFill="1" applyBorder="1" applyAlignment="1" applyProtection="1">
      <alignment vertical="center"/>
      <protection hidden="1"/>
    </xf>
    <xf numFmtId="0" fontId="19" fillId="2" borderId="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3" fillId="5" borderId="20" xfId="0" applyFont="1" applyFill="1" applyBorder="1" applyAlignment="1" applyProtection="1">
      <alignment vertical="center"/>
      <protection hidden="1"/>
    </xf>
    <xf numFmtId="0" fontId="13" fillId="5" borderId="21" xfId="0" applyFont="1" applyFill="1" applyBorder="1" applyAlignment="1" applyProtection="1">
      <alignment vertical="center"/>
      <protection hidden="1"/>
    </xf>
    <xf numFmtId="0" fontId="12" fillId="5" borderId="21" xfId="0" applyFont="1" applyFill="1" applyBorder="1" applyAlignment="1" applyProtection="1">
      <alignment vertical="center"/>
      <protection hidden="1"/>
    </xf>
    <xf numFmtId="0" fontId="12" fillId="5" borderId="22" xfId="0" applyFont="1" applyFill="1" applyBorder="1" applyAlignment="1" applyProtection="1">
      <alignment vertical="center"/>
      <protection hidden="1"/>
    </xf>
    <xf numFmtId="0" fontId="13" fillId="5" borderId="23" xfId="0" applyFont="1" applyFill="1" applyBorder="1" applyAlignment="1" applyProtection="1">
      <alignment vertical="center"/>
      <protection hidden="1"/>
    </xf>
    <xf numFmtId="0" fontId="13" fillId="5" borderId="0" xfId="0" applyFont="1" applyFill="1" applyBorder="1" applyAlignment="1" applyProtection="1">
      <alignment vertical="center"/>
      <protection hidden="1"/>
    </xf>
    <xf numFmtId="0" fontId="13" fillId="5" borderId="24" xfId="0" applyFont="1" applyFill="1" applyBorder="1" applyAlignment="1" applyProtection="1">
      <alignment vertical="center"/>
      <protection hidden="1"/>
    </xf>
    <xf numFmtId="0" fontId="13" fillId="5" borderId="25" xfId="0" applyFont="1" applyFill="1" applyBorder="1" applyAlignment="1" applyProtection="1">
      <alignment vertical="center"/>
      <protection hidden="1"/>
    </xf>
    <xf numFmtId="0" fontId="13" fillId="5" borderId="26" xfId="0" applyFont="1" applyFill="1" applyBorder="1" applyAlignment="1" applyProtection="1">
      <alignment vertical="center"/>
      <protection hidden="1"/>
    </xf>
    <xf numFmtId="0" fontId="13" fillId="5" borderId="27" xfId="0" applyFont="1" applyFill="1" applyBorder="1" applyAlignment="1" applyProtection="1">
      <alignment vertical="center"/>
      <protection hidden="1"/>
    </xf>
    <xf numFmtId="0" fontId="23" fillId="2" borderId="2" xfId="0" applyFont="1" applyFill="1" applyBorder="1" applyAlignment="1" applyProtection="1">
      <alignment horizontal="center" vertical="center"/>
      <protection locked="0"/>
    </xf>
    <xf numFmtId="165" fontId="12" fillId="0" borderId="0" xfId="0" applyNumberFormat="1" applyFont="1" applyAlignment="1" applyProtection="1">
      <alignment vertical="center"/>
      <protection hidden="1"/>
    </xf>
    <xf numFmtId="0" fontId="6" fillId="0" borderId="0" xfId="0" applyFont="1"/>
    <xf numFmtId="10" fontId="6" fillId="0" borderId="0" xfId="3" applyNumberFormat="1" applyFont="1" applyAlignment="1" applyProtection="1">
      <protection hidden="1"/>
    </xf>
    <xf numFmtId="10" fontId="6" fillId="0" borderId="0" xfId="0" applyNumberFormat="1" applyFont="1" applyAlignment="1" applyProtection="1">
      <protection hidden="1"/>
    </xf>
    <xf numFmtId="10" fontId="16" fillId="4" borderId="6" xfId="0" quotePrefix="1" applyNumberFormat="1" applyFont="1" applyFill="1" applyBorder="1" applyAlignment="1" applyProtection="1">
      <alignment horizontal="center" vertical="center"/>
      <protection hidden="1"/>
    </xf>
    <xf numFmtId="10" fontId="16" fillId="4" borderId="7" xfId="0" applyNumberFormat="1" applyFont="1" applyFill="1" applyBorder="1" applyAlignment="1" applyProtection="1">
      <alignment horizontal="center" vertical="center"/>
      <protection hidden="1"/>
    </xf>
    <xf numFmtId="10" fontId="16" fillId="4" borderId="8" xfId="0" applyNumberFormat="1" applyFont="1" applyFill="1" applyBorder="1" applyAlignment="1" applyProtection="1">
      <alignment horizontal="center" vertical="center"/>
      <protection hidden="1"/>
    </xf>
    <xf numFmtId="10" fontId="16" fillId="4" borderId="6" xfId="0" applyNumberFormat="1" applyFont="1" applyFill="1" applyBorder="1" applyAlignment="1" applyProtection="1">
      <alignment horizontal="center" vertical="center"/>
      <protection hidden="1"/>
    </xf>
    <xf numFmtId="0" fontId="11" fillId="3" borderId="18" xfId="0" applyFont="1" applyFill="1" applyBorder="1" applyAlignment="1" applyProtection="1">
      <alignment horizontal="center" vertical="center"/>
      <protection hidden="1"/>
    </xf>
    <xf numFmtId="14" fontId="15" fillId="3" borderId="18" xfId="0" applyNumberFormat="1" applyFont="1" applyFill="1" applyBorder="1" applyAlignment="1" applyProtection="1">
      <alignment horizontal="center" vertical="center"/>
      <protection hidden="1"/>
    </xf>
    <xf numFmtId="14" fontId="15" fillId="3" borderId="19" xfId="0" applyNumberFormat="1" applyFont="1" applyFill="1" applyBorder="1" applyAlignment="1" applyProtection="1">
      <alignment horizontal="center" vertical="center"/>
      <protection hidden="1"/>
    </xf>
    <xf numFmtId="0" fontId="28" fillId="4" borderId="0" xfId="0" applyFont="1" applyFill="1" applyAlignment="1" applyProtection="1">
      <alignment horizontal="center" vertical="center" wrapText="1"/>
      <protection hidden="1"/>
    </xf>
    <xf numFmtId="0" fontId="15" fillId="3" borderId="20" xfId="0" applyFont="1" applyFill="1" applyBorder="1" applyAlignment="1" applyProtection="1">
      <alignment horizontal="center" vertical="center" wrapText="1"/>
      <protection hidden="1"/>
    </xf>
    <xf numFmtId="0" fontId="15" fillId="3" borderId="21" xfId="0" applyFont="1" applyFill="1" applyBorder="1" applyAlignment="1" applyProtection="1">
      <alignment horizontal="center" vertical="center" wrapText="1"/>
      <protection hidden="1"/>
    </xf>
    <xf numFmtId="0" fontId="15" fillId="3" borderId="22"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wrapText="1"/>
      <protection hidden="1"/>
    </xf>
    <xf numFmtId="0" fontId="15" fillId="3" borderId="26" xfId="0" applyFont="1" applyFill="1" applyBorder="1" applyAlignment="1" applyProtection="1">
      <alignment horizontal="center" vertical="center" wrapText="1"/>
      <protection hidden="1"/>
    </xf>
    <xf numFmtId="0" fontId="15" fillId="3" borderId="27" xfId="0" applyFont="1" applyFill="1" applyBorder="1" applyAlignment="1" applyProtection="1">
      <alignment horizontal="center" vertical="center" wrapText="1"/>
      <protection hidden="1"/>
    </xf>
    <xf numFmtId="0" fontId="15" fillId="3" borderId="23" xfId="0" applyFont="1" applyFill="1" applyBorder="1" applyAlignment="1" applyProtection="1">
      <alignment horizontal="center" vertical="center" wrapText="1"/>
      <protection hidden="1"/>
    </xf>
    <xf numFmtId="0" fontId="15" fillId="3" borderId="0" xfId="0" applyFont="1" applyFill="1" applyBorder="1" applyAlignment="1" applyProtection="1">
      <alignment horizontal="center" vertical="center" wrapText="1"/>
      <protection hidden="1"/>
    </xf>
    <xf numFmtId="0" fontId="15" fillId="3" borderId="24" xfId="0" applyFont="1" applyFill="1" applyBorder="1" applyAlignment="1" applyProtection="1">
      <alignment horizontal="center" vertical="center" wrapText="1"/>
      <protection hidden="1"/>
    </xf>
    <xf numFmtId="3" fontId="15" fillId="3" borderId="10" xfId="0" applyNumberFormat="1" applyFont="1" applyFill="1" applyBorder="1" applyAlignment="1" applyProtection="1">
      <alignment horizontal="center" vertical="center" wrapText="1"/>
      <protection hidden="1"/>
    </xf>
    <xf numFmtId="3" fontId="15" fillId="3" borderId="12" xfId="0" applyNumberFormat="1" applyFont="1" applyFill="1" applyBorder="1" applyAlignment="1" applyProtection="1">
      <alignment horizontal="center" vertical="center" wrapText="1"/>
      <protection hidden="1"/>
    </xf>
    <xf numFmtId="3" fontId="15" fillId="3" borderId="11" xfId="0" applyNumberFormat="1" applyFont="1" applyFill="1" applyBorder="1" applyAlignment="1" applyProtection="1">
      <alignment horizontal="center" vertical="center" wrapText="1"/>
      <protection hidden="1"/>
    </xf>
    <xf numFmtId="14" fontId="13" fillId="2" borderId="12" xfId="0" applyNumberFormat="1" applyFont="1" applyFill="1" applyBorder="1" applyAlignment="1" applyProtection="1">
      <alignment horizontal="center" vertical="center"/>
      <protection locked="0"/>
    </xf>
    <xf numFmtId="14" fontId="13" fillId="2" borderId="11" xfId="0" applyNumberFormat="1"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1"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center" vertical="center" wrapText="1"/>
      <protection hidden="1"/>
    </xf>
    <xf numFmtId="0" fontId="17" fillId="2" borderId="16" xfId="0" applyFont="1" applyFill="1" applyBorder="1" applyAlignment="1" applyProtection="1">
      <alignment horizontal="center" vertical="center" wrapText="1"/>
      <protection hidden="1"/>
    </xf>
    <xf numFmtId="0" fontId="17" fillId="2" borderId="17" xfId="0" applyFont="1" applyFill="1" applyBorder="1" applyAlignment="1" applyProtection="1">
      <alignment horizontal="center" vertical="center" wrapText="1"/>
      <protection hidden="1"/>
    </xf>
    <xf numFmtId="0" fontId="17" fillId="2" borderId="18" xfId="0" applyFont="1" applyFill="1" applyBorder="1" applyAlignment="1" applyProtection="1">
      <alignment horizontal="center" vertical="center" wrapText="1"/>
      <protection hidden="1"/>
    </xf>
    <xf numFmtId="0" fontId="17" fillId="2" borderId="19" xfId="0" applyFont="1" applyFill="1" applyBorder="1" applyAlignment="1" applyProtection="1">
      <alignment horizontal="center" vertical="center" wrapText="1"/>
      <protection hidden="1"/>
    </xf>
    <xf numFmtId="0" fontId="15" fillId="4" borderId="14" xfId="0" applyFont="1" applyFill="1" applyBorder="1" applyAlignment="1" applyProtection="1">
      <alignment horizontal="center" vertical="center" wrapText="1"/>
      <protection hidden="1"/>
    </xf>
    <xf numFmtId="3" fontId="27" fillId="2" borderId="10" xfId="0" applyNumberFormat="1" applyFont="1" applyFill="1" applyBorder="1" applyAlignment="1" applyProtection="1">
      <alignment horizontal="center" vertical="center" wrapText="1"/>
      <protection locked="0"/>
    </xf>
    <xf numFmtId="3" fontId="27" fillId="2" borderId="12" xfId="0" applyNumberFormat="1" applyFont="1" applyFill="1" applyBorder="1" applyAlignment="1" applyProtection="1">
      <alignment horizontal="center" vertical="center" wrapText="1"/>
      <protection locked="0"/>
    </xf>
    <xf numFmtId="3" fontId="27" fillId="2" borderId="11" xfId="0" applyNumberFormat="1" applyFont="1" applyFill="1" applyBorder="1" applyAlignment="1" applyProtection="1">
      <alignment horizontal="center" vertical="center" wrapText="1"/>
      <protection locked="0"/>
    </xf>
    <xf numFmtId="3" fontId="27" fillId="2" borderId="14" xfId="0" applyNumberFormat="1" applyFont="1" applyFill="1" applyBorder="1" applyAlignment="1" applyProtection="1">
      <alignment horizontal="center" vertical="center" wrapText="1"/>
      <protection locked="0"/>
    </xf>
    <xf numFmtId="0" fontId="26" fillId="4" borderId="0" xfId="0" applyFont="1" applyFill="1" applyBorder="1" applyAlignment="1" applyProtection="1">
      <alignment horizontal="center" vertical="center"/>
      <protection hidden="1"/>
    </xf>
    <xf numFmtId="0" fontId="26" fillId="4" borderId="9" xfId="0" applyFont="1" applyFill="1" applyBorder="1" applyAlignment="1" applyProtection="1">
      <alignment horizontal="center" vertical="center"/>
      <protection hidden="1"/>
    </xf>
    <xf numFmtId="0" fontId="26" fillId="4" borderId="0" xfId="0" applyFont="1" applyFill="1" applyBorder="1" applyAlignment="1" applyProtection="1">
      <alignment horizontal="center" vertical="center" wrapText="1"/>
      <protection hidden="1"/>
    </xf>
    <xf numFmtId="0" fontId="26" fillId="4" borderId="9" xfId="0" applyFont="1" applyFill="1" applyBorder="1" applyAlignment="1" applyProtection="1">
      <alignment horizontal="center" vertical="center" wrapText="1"/>
      <protection hidden="1"/>
    </xf>
    <xf numFmtId="0" fontId="28" fillId="4" borderId="0" xfId="0" applyFont="1" applyFill="1" applyAlignment="1" applyProtection="1">
      <alignment horizontal="center" vertical="center" wrapText="1"/>
      <protection hidden="1"/>
    </xf>
    <xf numFmtId="0" fontId="13" fillId="2" borderId="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wrapText="1"/>
      <protection hidden="1"/>
    </xf>
    <xf numFmtId="0" fontId="16" fillId="4" borderId="12" xfId="0" applyFont="1" applyFill="1" applyBorder="1" applyAlignment="1" applyProtection="1">
      <alignment horizontal="center" vertical="center" wrapText="1"/>
      <protection hidden="1"/>
    </xf>
    <xf numFmtId="0" fontId="16" fillId="4" borderId="13" xfId="0" applyFont="1" applyFill="1" applyBorder="1" applyAlignment="1" applyProtection="1">
      <alignment horizontal="center" vertical="center" wrapText="1"/>
      <protection hidden="1"/>
    </xf>
    <xf numFmtId="0" fontId="16" fillId="4" borderId="14" xfId="0" applyFont="1" applyFill="1" applyBorder="1" applyAlignment="1" applyProtection="1">
      <alignment horizontal="center" vertical="center" wrapText="1"/>
      <protection hidden="1"/>
    </xf>
    <xf numFmtId="0" fontId="10" fillId="3" borderId="13" xfId="0" applyFont="1" applyFill="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165" fontId="16" fillId="3" borderId="10" xfId="0" applyNumberFormat="1" applyFont="1" applyFill="1" applyBorder="1" applyAlignment="1" applyProtection="1">
      <alignment horizontal="center" vertical="center" wrapText="1"/>
      <protection hidden="1"/>
    </xf>
    <xf numFmtId="165" fontId="16" fillId="3" borderId="12" xfId="0" applyNumberFormat="1" applyFont="1" applyFill="1" applyBorder="1" applyAlignment="1" applyProtection="1">
      <alignment horizontal="center" vertical="center" wrapText="1"/>
      <protection hidden="1"/>
    </xf>
    <xf numFmtId="165" fontId="16" fillId="3" borderId="11" xfId="0" applyNumberFormat="1" applyFont="1" applyFill="1" applyBorder="1" applyAlignment="1" applyProtection="1">
      <alignment horizontal="center" vertical="center" wrapText="1"/>
      <protection hidden="1"/>
    </xf>
    <xf numFmtId="0" fontId="15" fillId="3" borderId="28" xfId="0" applyFont="1" applyFill="1" applyBorder="1" applyAlignment="1" applyProtection="1">
      <alignment horizontal="center" vertical="center" wrapText="1"/>
      <protection hidden="1"/>
    </xf>
    <xf numFmtId="0" fontId="15" fillId="3" borderId="29" xfId="0" applyFont="1" applyFill="1" applyBorder="1" applyAlignment="1" applyProtection="1">
      <alignment horizontal="center" vertical="center" wrapText="1"/>
      <protection hidden="1"/>
    </xf>
    <xf numFmtId="0" fontId="15" fillId="3" borderId="30" xfId="0" applyFont="1" applyFill="1" applyBorder="1" applyAlignment="1" applyProtection="1">
      <alignment horizontal="center" vertical="center" wrapText="1"/>
      <protection hidden="1"/>
    </xf>
    <xf numFmtId="164" fontId="26" fillId="3" borderId="12" xfId="0" applyNumberFormat="1" applyFont="1" applyFill="1" applyBorder="1" applyAlignment="1" applyProtection="1">
      <alignment horizontal="left" vertical="center" wrapText="1"/>
      <protection hidden="1"/>
    </xf>
    <xf numFmtId="164" fontId="26" fillId="3" borderId="11" xfId="0" applyNumberFormat="1" applyFont="1" applyFill="1" applyBorder="1" applyAlignment="1" applyProtection="1">
      <alignment horizontal="left" vertical="center" wrapText="1"/>
      <protection hidden="1"/>
    </xf>
    <xf numFmtId="0" fontId="18" fillId="3" borderId="6" xfId="0" applyFont="1" applyFill="1" applyBorder="1" applyAlignment="1" applyProtection="1">
      <alignment horizontal="center" vertical="center"/>
      <protection hidden="1"/>
    </xf>
    <xf numFmtId="0" fontId="18" fillId="3" borderId="7" xfId="0" applyFont="1" applyFill="1" applyBorder="1" applyAlignment="1" applyProtection="1">
      <alignment horizontal="center" vertical="center"/>
      <protection hidden="1"/>
    </xf>
    <xf numFmtId="0" fontId="18" fillId="3" borderId="8" xfId="0" applyFont="1" applyFill="1" applyBorder="1" applyAlignment="1" applyProtection="1">
      <alignment horizontal="center" vertical="center"/>
      <protection hidden="1"/>
    </xf>
    <xf numFmtId="0" fontId="13" fillId="5" borderId="23" xfId="0" applyFont="1" applyFill="1" applyBorder="1" applyAlignment="1" applyProtection="1">
      <alignment horizontal="left" vertical="center" wrapText="1"/>
      <protection hidden="1"/>
    </xf>
    <xf numFmtId="0" fontId="13" fillId="5" borderId="0" xfId="0" applyFont="1" applyFill="1" applyBorder="1" applyAlignment="1" applyProtection="1">
      <alignment horizontal="left" vertical="center" wrapText="1"/>
      <protection hidden="1"/>
    </xf>
    <xf numFmtId="0" fontId="13" fillId="5" borderId="24" xfId="0" applyFont="1" applyFill="1" applyBorder="1" applyAlignment="1" applyProtection="1">
      <alignment horizontal="left" vertical="center" wrapText="1"/>
      <protection hidden="1"/>
    </xf>
    <xf numFmtId="0" fontId="15" fillId="3" borderId="20" xfId="0" applyFont="1" applyFill="1" applyBorder="1" applyAlignment="1" applyProtection="1">
      <alignment horizontal="left" vertical="center" wrapText="1"/>
      <protection hidden="1"/>
    </xf>
    <xf numFmtId="0" fontId="15" fillId="3" borderId="21" xfId="0" applyFont="1" applyFill="1" applyBorder="1" applyAlignment="1" applyProtection="1">
      <alignment horizontal="left" vertical="center" wrapText="1"/>
      <protection hidden="1"/>
    </xf>
    <xf numFmtId="0" fontId="15" fillId="3" borderId="22" xfId="0" applyFont="1" applyFill="1" applyBorder="1" applyAlignment="1" applyProtection="1">
      <alignment horizontal="left" vertical="center" wrapText="1"/>
      <protection hidden="1"/>
    </xf>
    <xf numFmtId="0" fontId="15" fillId="3" borderId="23"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15" fillId="3" borderId="24" xfId="0" applyFont="1" applyFill="1" applyBorder="1" applyAlignment="1" applyProtection="1">
      <alignment horizontal="left" vertical="center" wrapText="1"/>
      <protection hidden="1"/>
    </xf>
    <xf numFmtId="0" fontId="15" fillId="3" borderId="25" xfId="0" applyFont="1" applyFill="1" applyBorder="1" applyAlignment="1" applyProtection="1">
      <alignment horizontal="left" vertical="center" wrapText="1"/>
      <protection hidden="1"/>
    </xf>
    <xf numFmtId="0" fontId="15" fillId="3" borderId="26" xfId="0" applyFont="1" applyFill="1" applyBorder="1" applyAlignment="1" applyProtection="1">
      <alignment horizontal="left" vertical="center" wrapText="1"/>
      <protection hidden="1"/>
    </xf>
    <xf numFmtId="0" fontId="15" fillId="3" borderId="27" xfId="0" applyFont="1" applyFill="1" applyBorder="1" applyAlignment="1" applyProtection="1">
      <alignment horizontal="left" vertical="center" wrapText="1"/>
      <protection hidden="1"/>
    </xf>
    <xf numFmtId="0" fontId="22" fillId="3" borderId="20" xfId="0" applyFont="1" applyFill="1" applyBorder="1" applyAlignment="1" applyProtection="1">
      <alignment horizontal="left" vertical="center" wrapText="1"/>
      <protection hidden="1"/>
    </xf>
    <xf numFmtId="0" fontId="22" fillId="3" borderId="21" xfId="0" applyFont="1" applyFill="1" applyBorder="1" applyAlignment="1" applyProtection="1">
      <alignment horizontal="left" vertical="center" wrapText="1"/>
      <protection hidden="1"/>
    </xf>
    <xf numFmtId="0" fontId="22" fillId="3" borderId="22" xfId="0" applyFont="1" applyFill="1" applyBorder="1" applyAlignment="1" applyProtection="1">
      <alignment horizontal="left" vertical="center" wrapText="1"/>
      <protection hidden="1"/>
    </xf>
    <xf numFmtId="0" fontId="22" fillId="3" borderId="23" xfId="0" applyFont="1" applyFill="1" applyBorder="1" applyAlignment="1" applyProtection="1">
      <alignment horizontal="left" vertical="center" wrapText="1"/>
      <protection hidden="1"/>
    </xf>
    <xf numFmtId="0" fontId="22" fillId="3" borderId="0" xfId="0" applyFont="1" applyFill="1" applyBorder="1" applyAlignment="1" applyProtection="1">
      <alignment horizontal="left" vertical="center" wrapText="1"/>
      <protection hidden="1"/>
    </xf>
    <xf numFmtId="0" fontId="22" fillId="3" borderId="24" xfId="0" applyFont="1" applyFill="1" applyBorder="1" applyAlignment="1" applyProtection="1">
      <alignment horizontal="left" vertical="center" wrapText="1"/>
      <protection hidden="1"/>
    </xf>
    <xf numFmtId="0" fontId="22" fillId="3" borderId="25" xfId="0" applyFont="1" applyFill="1" applyBorder="1" applyAlignment="1" applyProtection="1">
      <alignment horizontal="left" vertical="center" wrapText="1"/>
      <protection hidden="1"/>
    </xf>
    <xf numFmtId="0" fontId="22" fillId="3" borderId="26" xfId="0" applyFont="1" applyFill="1" applyBorder="1" applyAlignment="1" applyProtection="1">
      <alignment horizontal="left" vertical="center" wrapText="1"/>
      <protection hidden="1"/>
    </xf>
    <xf numFmtId="0" fontId="22" fillId="3" borderId="27" xfId="0" applyFont="1" applyFill="1" applyBorder="1" applyAlignment="1" applyProtection="1">
      <alignment horizontal="left" vertical="center" wrapText="1"/>
      <protection hidden="1"/>
    </xf>
    <xf numFmtId="0" fontId="24" fillId="6" borderId="20" xfId="0" applyFont="1" applyFill="1" applyBorder="1" applyAlignment="1" applyProtection="1">
      <alignment horizontal="right" vertical="center"/>
      <protection hidden="1"/>
    </xf>
    <xf numFmtId="0" fontId="24" fillId="6" borderId="21" xfId="0" applyFont="1" applyFill="1" applyBorder="1" applyAlignment="1" applyProtection="1">
      <alignment horizontal="right" vertical="center"/>
      <protection hidden="1"/>
    </xf>
    <xf numFmtId="3" fontId="25" fillId="6" borderId="21" xfId="0" applyNumberFormat="1" applyFont="1" applyFill="1" applyBorder="1" applyAlignment="1" applyProtection="1">
      <alignment horizontal="center" vertical="center"/>
      <protection hidden="1"/>
    </xf>
    <xf numFmtId="0" fontId="12" fillId="6" borderId="21" xfId="0" applyFont="1" applyFill="1" applyBorder="1" applyAlignment="1" applyProtection="1">
      <alignment vertical="center"/>
      <protection hidden="1"/>
    </xf>
    <xf numFmtId="0" fontId="24" fillId="6" borderId="21" xfId="0" applyFont="1" applyFill="1" applyBorder="1" applyAlignment="1" applyProtection="1">
      <alignment vertical="center"/>
      <protection hidden="1"/>
    </xf>
    <xf numFmtId="0" fontId="24" fillId="6" borderId="22" xfId="0" applyFont="1" applyFill="1" applyBorder="1" applyAlignment="1" applyProtection="1">
      <alignment vertical="center"/>
      <protection hidden="1"/>
    </xf>
    <xf numFmtId="0" fontId="12" fillId="6" borderId="23" xfId="0" applyFont="1" applyFill="1" applyBorder="1" applyAlignment="1" applyProtection="1">
      <alignment vertical="center"/>
      <protection hidden="1"/>
    </xf>
    <xf numFmtId="0" fontId="12" fillId="6" borderId="0" xfId="0" applyFont="1" applyFill="1" applyBorder="1" applyAlignment="1" applyProtection="1">
      <alignment vertical="center"/>
      <protection hidden="1"/>
    </xf>
    <xf numFmtId="0" fontId="24" fillId="6" borderId="0" xfId="0" applyFont="1" applyFill="1" applyBorder="1" applyAlignment="1" applyProtection="1">
      <alignment vertical="center"/>
      <protection hidden="1"/>
    </xf>
    <xf numFmtId="3" fontId="25" fillId="6" borderId="0" xfId="0" applyNumberFormat="1" applyFont="1" applyFill="1" applyBorder="1" applyAlignment="1" applyProtection="1">
      <alignment horizontal="center" vertical="center"/>
      <protection hidden="1"/>
    </xf>
    <xf numFmtId="3" fontId="24" fillId="6" borderId="0" xfId="0" applyNumberFormat="1" applyFont="1" applyFill="1" applyBorder="1" applyAlignment="1" applyProtection="1">
      <alignment vertical="center"/>
      <protection hidden="1"/>
    </xf>
    <xf numFmtId="0" fontId="24" fillId="6" borderId="24" xfId="0" applyFont="1" applyFill="1" applyBorder="1" applyAlignment="1" applyProtection="1">
      <alignment vertical="center"/>
      <protection hidden="1"/>
    </xf>
    <xf numFmtId="0" fontId="14" fillId="6" borderId="23"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wrapText="1"/>
      <protection hidden="1"/>
    </xf>
    <xf numFmtId="0" fontId="14" fillId="6" borderId="24" xfId="0" applyFont="1" applyFill="1" applyBorder="1" applyAlignment="1" applyProtection="1">
      <alignment horizontal="center" vertical="center" wrapText="1"/>
      <protection hidden="1"/>
    </xf>
    <xf numFmtId="0" fontId="14" fillId="6" borderId="25" xfId="0" applyFont="1" applyFill="1" applyBorder="1" applyAlignment="1" applyProtection="1">
      <alignment horizontal="center" vertical="center" wrapText="1"/>
      <protection hidden="1"/>
    </xf>
    <xf numFmtId="0" fontId="14" fillId="6" borderId="26" xfId="0" applyFont="1" applyFill="1" applyBorder="1" applyAlignment="1" applyProtection="1">
      <alignment horizontal="center" vertical="center" wrapText="1"/>
      <protection hidden="1"/>
    </xf>
    <xf numFmtId="0" fontId="14" fillId="6" borderId="27" xfId="0" applyFont="1" applyFill="1" applyBorder="1" applyAlignment="1" applyProtection="1">
      <alignment horizontal="center" vertical="center" wrapText="1"/>
      <protection hidden="1"/>
    </xf>
    <xf numFmtId="14" fontId="25" fillId="6" borderId="21" xfId="0" applyNumberFormat="1" applyFont="1" applyFill="1" applyBorder="1" applyAlignment="1" applyProtection="1">
      <alignment horizontal="right" vertical="center"/>
      <protection hidden="1"/>
    </xf>
    <xf numFmtId="3" fontId="24" fillId="6" borderId="21" xfId="0" applyNumberFormat="1" applyFont="1" applyFill="1" applyBorder="1" applyAlignment="1" applyProtection="1">
      <alignment horizontal="center" vertical="center"/>
      <protection hidden="1"/>
    </xf>
    <xf numFmtId="164" fontId="16" fillId="3" borderId="10" xfId="0" applyNumberFormat="1" applyFont="1" applyFill="1" applyBorder="1" applyAlignment="1" applyProtection="1">
      <alignment horizontal="center" vertical="center"/>
      <protection hidden="1"/>
    </xf>
  </cellXfs>
  <cellStyles count="4">
    <cellStyle name="Normal" xfId="0" builtinId="0"/>
    <cellStyle name="Normal 2" xfId="1" xr:uid="{00000000-0005-0000-0000-000001000000}"/>
    <cellStyle name="Normal 3" xfId="2" xr:uid="{00000000-0005-0000-0000-000002000000}"/>
    <cellStyle name="Percent" xfId="3" builtinId="5"/>
  </cellStyles>
  <dxfs count="0"/>
  <tableStyles count="0" defaultTableStyle="TableStyleMedium2" defaultPivotStyle="PivotStyleLight16"/>
  <colors>
    <mruColors>
      <color rgb="FFECF3FE"/>
      <color rgb="FF7CABF8"/>
      <color rgb="FF6099F6"/>
      <color rgb="FFE6EFFE"/>
      <color rgb="FF0B4FBD"/>
      <color rgb="FF7F7F80"/>
      <color rgb="FF00F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a:t>Next 7 Days</a:t>
            </a:r>
          </a:p>
          <a:p>
            <a:pPr>
              <a:defRPr/>
            </a:pPr>
            <a:r>
              <a:rPr lang="en-US">
                <a:solidFill>
                  <a:srgbClr val="FF0000"/>
                </a:solidFill>
              </a:rPr>
              <a:t>At specified</a:t>
            </a:r>
            <a:r>
              <a:rPr lang="en-US" baseline="0">
                <a:solidFill>
                  <a:srgbClr val="FF0000"/>
                </a:solidFill>
              </a:rPr>
              <a:t> </a:t>
            </a:r>
            <a:r>
              <a:rPr lang="en-US">
                <a:solidFill>
                  <a:srgbClr val="FF0000"/>
                </a:solidFill>
              </a:rPr>
              <a:t>rate without accounting for other variables or models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476725211115899"/>
          <c:y val="0.258918835190597"/>
          <c:w val="0.85553272966949701"/>
          <c:h val="0.51789587569056506"/>
        </c:manualLayout>
      </c:layout>
      <c:lineChart>
        <c:grouping val="standard"/>
        <c:varyColors val="0"/>
        <c:ser>
          <c:idx val="0"/>
          <c:order val="0"/>
          <c:tx>
            <c:strRef>
              <c:f>projection_county!$I$1</c:f>
              <c:strCache>
                <c:ptCount val="1"/>
                <c:pt idx="0">
                  <c:v>Cases</c:v>
                </c:pt>
              </c:strCache>
            </c:strRef>
          </c:tx>
          <c:spPr>
            <a:ln w="19050" cap="rnd">
              <a:solidFill>
                <a:schemeClr val="tx2"/>
              </a:solidFill>
              <a:round/>
            </a:ln>
            <a:effectLst/>
          </c:spPr>
          <c:marker>
            <c:symbol val="diamond"/>
            <c:size val="6"/>
            <c:spPr>
              <a:solidFill>
                <a:schemeClr val="tx2"/>
              </a:solidFill>
              <a:ln w="9525">
                <a:solidFill>
                  <a:schemeClr val="tx2"/>
                </a:solidFill>
              </a:ln>
              <a:effectLst/>
            </c:spPr>
          </c:marker>
          <c:dLbls>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projection_county!$H$3:$H$9</c:f>
              <c:numCache>
                <c:formatCode>[$-409]d\-mmm;@</c:formatCode>
                <c:ptCount val="7"/>
                <c:pt idx="0">
                  <c:v>0</c:v>
                </c:pt>
                <c:pt idx="1">
                  <c:v>1</c:v>
                </c:pt>
                <c:pt idx="2">
                  <c:v>2</c:v>
                </c:pt>
                <c:pt idx="3">
                  <c:v>3</c:v>
                </c:pt>
                <c:pt idx="4">
                  <c:v>4</c:v>
                </c:pt>
                <c:pt idx="5">
                  <c:v>5</c:v>
                </c:pt>
                <c:pt idx="6">
                  <c:v>6</c:v>
                </c:pt>
              </c:numCache>
            </c:numRef>
          </c:cat>
          <c:val>
            <c:numRef>
              <c:f>projection_county!$I$3:$I$9</c:f>
              <c:numCache>
                <c:formatCode>0</c:formatCode>
                <c:ptCount val="7"/>
                <c:pt idx="0">
                  <c:v>#N/A</c:v>
                </c:pt>
                <c:pt idx="1">
                  <c:v>#N/A</c:v>
                </c:pt>
                <c:pt idx="2">
                  <c:v>#N/A</c:v>
                </c:pt>
                <c:pt idx="3">
                  <c:v>#N/A</c:v>
                </c:pt>
                <c:pt idx="4">
                  <c:v>#N/A</c:v>
                </c:pt>
                <c:pt idx="5">
                  <c:v>#N/A</c:v>
                </c:pt>
                <c:pt idx="6">
                  <c:v>#N/A</c:v>
                </c:pt>
              </c:numCache>
            </c:numRef>
          </c:val>
          <c:smooth val="0"/>
          <c:extLst>
            <c:ext xmlns:c16="http://schemas.microsoft.com/office/drawing/2014/chart" uri="{C3380CC4-5D6E-409C-BE32-E72D297353CC}">
              <c16:uniqueId val="{00000000-0BE6-4494-909C-1991EA44A811}"/>
            </c:ext>
          </c:extLst>
        </c:ser>
        <c:ser>
          <c:idx val="1"/>
          <c:order val="1"/>
          <c:tx>
            <c:strRef>
              <c:f>projection_county!$J$1</c:f>
              <c:strCache>
                <c:ptCount val="1"/>
                <c:pt idx="0">
                  <c:v>Hospitalized</c:v>
                </c:pt>
              </c:strCache>
            </c:strRef>
          </c:tx>
          <c:spPr>
            <a:ln w="19050" cap="rnd">
              <a:solidFill>
                <a:schemeClr val="accent1"/>
              </a:solidFill>
              <a:round/>
            </a:ln>
            <a:effectLst/>
          </c:spPr>
          <c:marker>
            <c:symbol val="triangle"/>
            <c:size val="5"/>
            <c:spPr>
              <a:solidFill>
                <a:schemeClr val="accent1"/>
              </a:solidFill>
              <a:ln w="9525">
                <a:solidFill>
                  <a:schemeClr val="accent1"/>
                </a:solidFill>
              </a:ln>
              <a:effectLst/>
            </c:spPr>
          </c:marker>
          <c:dLbls>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projection_county!$H$3:$H$9</c:f>
              <c:numCache>
                <c:formatCode>[$-409]d\-mmm;@</c:formatCode>
                <c:ptCount val="7"/>
                <c:pt idx="0">
                  <c:v>0</c:v>
                </c:pt>
                <c:pt idx="1">
                  <c:v>1</c:v>
                </c:pt>
                <c:pt idx="2">
                  <c:v>2</c:v>
                </c:pt>
                <c:pt idx="3">
                  <c:v>3</c:v>
                </c:pt>
                <c:pt idx="4">
                  <c:v>4</c:v>
                </c:pt>
                <c:pt idx="5">
                  <c:v>5</c:v>
                </c:pt>
                <c:pt idx="6">
                  <c:v>6</c:v>
                </c:pt>
              </c:numCache>
            </c:numRef>
          </c:cat>
          <c:val>
            <c:numRef>
              <c:f>projection_county!$J$3:$J$9</c:f>
              <c:numCache>
                <c:formatCode>0</c:formatCode>
                <c:ptCount val="7"/>
                <c:pt idx="0">
                  <c:v>#N/A</c:v>
                </c:pt>
                <c:pt idx="1">
                  <c:v>#N/A</c:v>
                </c:pt>
                <c:pt idx="2">
                  <c:v>#N/A</c:v>
                </c:pt>
                <c:pt idx="3">
                  <c:v>#N/A</c:v>
                </c:pt>
                <c:pt idx="4">
                  <c:v>#N/A</c:v>
                </c:pt>
                <c:pt idx="5">
                  <c:v>#N/A</c:v>
                </c:pt>
                <c:pt idx="6">
                  <c:v>#N/A</c:v>
                </c:pt>
              </c:numCache>
            </c:numRef>
          </c:val>
          <c:smooth val="0"/>
          <c:extLst>
            <c:ext xmlns:c16="http://schemas.microsoft.com/office/drawing/2014/chart" uri="{C3380CC4-5D6E-409C-BE32-E72D297353CC}">
              <c16:uniqueId val="{00000006-0BE6-4494-909C-1991EA44A811}"/>
            </c:ext>
          </c:extLst>
        </c:ser>
        <c:ser>
          <c:idx val="2"/>
          <c:order val="2"/>
          <c:tx>
            <c:strRef>
              <c:f>projection_county!$K$1</c:f>
              <c:strCache>
                <c:ptCount val="1"/>
                <c:pt idx="0">
                  <c:v>ICU</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6"/>
              <c:layout>
                <c:manualLayout>
                  <c:x val="-1.2682416481448492E-2"/>
                  <c:y val="-3.7170516463413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95-4B53-AD4C-5E06C64173E1}"/>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projection_county!$H$3:$H$9</c:f>
              <c:numCache>
                <c:formatCode>[$-409]d\-mmm;@</c:formatCode>
                <c:ptCount val="7"/>
                <c:pt idx="0">
                  <c:v>0</c:v>
                </c:pt>
                <c:pt idx="1">
                  <c:v>1</c:v>
                </c:pt>
                <c:pt idx="2">
                  <c:v>2</c:v>
                </c:pt>
                <c:pt idx="3">
                  <c:v>3</c:v>
                </c:pt>
                <c:pt idx="4">
                  <c:v>4</c:v>
                </c:pt>
                <c:pt idx="5">
                  <c:v>5</c:v>
                </c:pt>
                <c:pt idx="6">
                  <c:v>6</c:v>
                </c:pt>
              </c:numCache>
            </c:numRef>
          </c:cat>
          <c:val>
            <c:numRef>
              <c:f>projection_county!$K$3:$K$9</c:f>
              <c:numCache>
                <c:formatCode>0</c:formatCode>
                <c:ptCount val="7"/>
                <c:pt idx="0">
                  <c:v>#N/A</c:v>
                </c:pt>
                <c:pt idx="1">
                  <c:v>#N/A</c:v>
                </c:pt>
                <c:pt idx="2">
                  <c:v>#N/A</c:v>
                </c:pt>
                <c:pt idx="3">
                  <c:v>#N/A</c:v>
                </c:pt>
                <c:pt idx="4">
                  <c:v>#N/A</c:v>
                </c:pt>
                <c:pt idx="5">
                  <c:v>#N/A</c:v>
                </c:pt>
                <c:pt idx="6">
                  <c:v>#N/A</c:v>
                </c:pt>
              </c:numCache>
            </c:numRef>
          </c:val>
          <c:smooth val="0"/>
          <c:extLst>
            <c:ext xmlns:c16="http://schemas.microsoft.com/office/drawing/2014/chart" uri="{C3380CC4-5D6E-409C-BE32-E72D297353CC}">
              <c16:uniqueId val="{00000007-0BE6-4494-909C-1991EA44A811}"/>
            </c:ext>
          </c:extLst>
        </c:ser>
        <c:dLbls>
          <c:dLblPos val="t"/>
          <c:showLegendKey val="0"/>
          <c:showVal val="1"/>
          <c:showCatName val="0"/>
          <c:showSerName val="0"/>
          <c:showPercent val="0"/>
          <c:showBubbleSize val="0"/>
        </c:dLbls>
        <c:marker val="1"/>
        <c:smooth val="0"/>
        <c:axId val="-1952031808"/>
        <c:axId val="-1952028976"/>
      </c:lineChart>
      <c:dateAx>
        <c:axId val="-1952031808"/>
        <c:scaling>
          <c:orientation val="minMax"/>
        </c:scaling>
        <c:delete val="0"/>
        <c:axPos val="b"/>
        <c:majorGridlines>
          <c:spPr>
            <a:ln w="9525" cap="flat" cmpd="sng" algn="ctr">
              <a:solidFill>
                <a:schemeClr val="tx1">
                  <a:lumMod val="15000"/>
                  <a:lumOff val="85000"/>
                </a:schemeClr>
              </a:solidFill>
              <a:round/>
            </a:ln>
            <a:effectLst/>
          </c:spPr>
        </c:majorGridlines>
        <c:numFmt formatCode="[$-409]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52028976"/>
        <c:crosses val="autoZero"/>
        <c:auto val="1"/>
        <c:lblOffset val="100"/>
        <c:baseTimeUnit val="days"/>
      </c:dateAx>
      <c:valAx>
        <c:axId val="-1952028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52031808"/>
        <c:crosses val="autoZero"/>
        <c:crossBetween val="between"/>
      </c:valAx>
      <c:spPr>
        <a:noFill/>
        <a:ln>
          <a:noFill/>
        </a:ln>
        <a:effectLst/>
      </c:spPr>
    </c:plotArea>
    <c:legend>
      <c:legendPos val="b"/>
      <c:overlay val="0"/>
      <c:spPr>
        <a:solidFill>
          <a:schemeClr val="bg2">
            <a:lumMod val="95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a:t>Next 14 Days</a:t>
            </a:r>
          </a:p>
          <a:p>
            <a:pPr>
              <a:defRPr/>
            </a:pPr>
            <a:r>
              <a:rPr lang="en-US">
                <a:solidFill>
                  <a:srgbClr val="FF0000"/>
                </a:solidFill>
              </a:rPr>
              <a:t>At specified rate without accounting for other variables or models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8778053506978"/>
          <c:y val="0.25965216148284098"/>
          <c:w val="0.86246758764843601"/>
          <c:h val="0.43975049574385761"/>
        </c:manualLayout>
      </c:layout>
      <c:lineChart>
        <c:grouping val="standard"/>
        <c:varyColors val="0"/>
        <c:ser>
          <c:idx val="0"/>
          <c:order val="0"/>
          <c:tx>
            <c:strRef>
              <c:f>projection_county!$O$1</c:f>
              <c:strCache>
                <c:ptCount val="1"/>
                <c:pt idx="0">
                  <c:v>Cases</c:v>
                </c:pt>
              </c:strCache>
            </c:strRef>
          </c:tx>
          <c:spPr>
            <a:ln w="19050" cap="rnd">
              <a:solidFill>
                <a:schemeClr val="tx2"/>
              </a:solidFill>
              <a:round/>
            </a:ln>
            <a:effectLst/>
          </c:spPr>
          <c:marker>
            <c:symbol val="diamond"/>
            <c:size val="6"/>
            <c:spPr>
              <a:solidFill>
                <a:schemeClr val="tx2"/>
              </a:solidFill>
              <a:ln w="9525">
                <a:solidFill>
                  <a:schemeClr val="tx2"/>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0-2A80-45BD-B9C0-83573BE9424D}"/>
                </c:ext>
              </c:extLst>
            </c:dLbl>
            <c:dLbl>
              <c:idx val="1"/>
              <c:delete val="1"/>
              <c:extLst>
                <c:ext xmlns:c15="http://schemas.microsoft.com/office/drawing/2012/chart" uri="{CE6537A1-D6FC-4f65-9D91-7224C49458BB}"/>
                <c:ext xmlns:c16="http://schemas.microsoft.com/office/drawing/2014/chart" uri="{C3380CC4-5D6E-409C-BE32-E72D297353CC}">
                  <c16:uniqueId val="{00000001-2A80-45BD-B9C0-83573BE9424D}"/>
                </c:ext>
              </c:extLst>
            </c:dLbl>
            <c:dLbl>
              <c:idx val="2"/>
              <c:delete val="1"/>
              <c:extLst>
                <c:ext xmlns:c15="http://schemas.microsoft.com/office/drawing/2012/chart" uri="{CE6537A1-D6FC-4f65-9D91-7224C49458BB}"/>
                <c:ext xmlns:c16="http://schemas.microsoft.com/office/drawing/2014/chart" uri="{C3380CC4-5D6E-409C-BE32-E72D297353CC}">
                  <c16:uniqueId val="{00000002-2A80-45BD-B9C0-83573BE9424D}"/>
                </c:ext>
              </c:extLst>
            </c:dLbl>
            <c:dLbl>
              <c:idx val="3"/>
              <c:delete val="1"/>
              <c:extLst>
                <c:ext xmlns:c15="http://schemas.microsoft.com/office/drawing/2012/chart" uri="{CE6537A1-D6FC-4f65-9D91-7224C49458BB}"/>
                <c:ext xmlns:c16="http://schemas.microsoft.com/office/drawing/2014/chart" uri="{C3380CC4-5D6E-409C-BE32-E72D297353CC}">
                  <c16:uniqueId val="{00000003-2A80-45BD-B9C0-83573BE9424D}"/>
                </c:ext>
              </c:extLst>
            </c:dLbl>
            <c:dLbl>
              <c:idx val="4"/>
              <c:delete val="1"/>
              <c:extLst>
                <c:ext xmlns:c15="http://schemas.microsoft.com/office/drawing/2012/chart" uri="{CE6537A1-D6FC-4f65-9D91-7224C49458BB}"/>
                <c:ext xmlns:c16="http://schemas.microsoft.com/office/drawing/2014/chart" uri="{C3380CC4-5D6E-409C-BE32-E72D297353CC}">
                  <c16:uniqueId val="{00000004-2A80-45BD-B9C0-83573BE9424D}"/>
                </c:ext>
              </c:extLst>
            </c:dLbl>
            <c:dLbl>
              <c:idx val="5"/>
              <c:delete val="1"/>
              <c:extLst>
                <c:ext xmlns:c15="http://schemas.microsoft.com/office/drawing/2012/chart" uri="{CE6537A1-D6FC-4f65-9D91-7224C49458BB}"/>
                <c:ext xmlns:c16="http://schemas.microsoft.com/office/drawing/2014/chart" uri="{C3380CC4-5D6E-409C-BE32-E72D297353CC}">
                  <c16:uniqueId val="{00000005-2A80-45BD-B9C0-83573BE9424D}"/>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projection_county!$N$2:$N$16</c:f>
              <c:numCache>
                <c:formatCode>[$-409]d\-mmm;@</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projection_county!$O$2:$O$16</c:f>
              <c:numCache>
                <c:formatCode>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9AE-4485-A57D-56A0BA06B1D7}"/>
            </c:ext>
          </c:extLst>
        </c:ser>
        <c:ser>
          <c:idx val="1"/>
          <c:order val="1"/>
          <c:tx>
            <c:strRef>
              <c:f>projection_county!$P$1</c:f>
              <c:strCache>
                <c:ptCount val="1"/>
                <c:pt idx="0">
                  <c:v>Hospitalized</c:v>
                </c:pt>
              </c:strCache>
            </c:strRef>
          </c:tx>
          <c:spPr>
            <a:ln w="19050" cap="rnd">
              <a:solidFill>
                <a:schemeClr val="accent1"/>
              </a:solidFill>
              <a:round/>
            </a:ln>
            <a:effectLst/>
          </c:spPr>
          <c:marker>
            <c:symbol val="triangle"/>
            <c:size val="5"/>
            <c:spPr>
              <a:solidFill>
                <a:schemeClr val="accent1"/>
              </a:solidFill>
              <a:ln w="9525">
                <a:solidFill>
                  <a:schemeClr val="accent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2A80-45BD-B9C0-83573BE9424D}"/>
                </c:ext>
              </c:extLst>
            </c:dLbl>
            <c:dLbl>
              <c:idx val="1"/>
              <c:delete val="1"/>
              <c:extLst>
                <c:ext xmlns:c15="http://schemas.microsoft.com/office/drawing/2012/chart" uri="{CE6537A1-D6FC-4f65-9D91-7224C49458BB}"/>
                <c:ext xmlns:c16="http://schemas.microsoft.com/office/drawing/2014/chart" uri="{C3380CC4-5D6E-409C-BE32-E72D297353CC}">
                  <c16:uniqueId val="{00000007-2A80-45BD-B9C0-83573BE9424D}"/>
                </c:ext>
              </c:extLst>
            </c:dLbl>
            <c:dLbl>
              <c:idx val="2"/>
              <c:delete val="1"/>
              <c:extLst>
                <c:ext xmlns:c15="http://schemas.microsoft.com/office/drawing/2012/chart" uri="{CE6537A1-D6FC-4f65-9D91-7224C49458BB}"/>
                <c:ext xmlns:c16="http://schemas.microsoft.com/office/drawing/2014/chart" uri="{C3380CC4-5D6E-409C-BE32-E72D297353CC}">
                  <c16:uniqueId val="{00000008-2A80-45BD-B9C0-83573BE9424D}"/>
                </c:ext>
              </c:extLst>
            </c:dLbl>
            <c:dLbl>
              <c:idx val="3"/>
              <c:delete val="1"/>
              <c:extLst>
                <c:ext xmlns:c15="http://schemas.microsoft.com/office/drawing/2012/chart" uri="{CE6537A1-D6FC-4f65-9D91-7224C49458BB}"/>
                <c:ext xmlns:c16="http://schemas.microsoft.com/office/drawing/2014/chart" uri="{C3380CC4-5D6E-409C-BE32-E72D297353CC}">
                  <c16:uniqueId val="{00000009-2A80-45BD-B9C0-83573BE9424D}"/>
                </c:ext>
              </c:extLst>
            </c:dLbl>
            <c:dLbl>
              <c:idx val="4"/>
              <c:delete val="1"/>
              <c:extLst>
                <c:ext xmlns:c15="http://schemas.microsoft.com/office/drawing/2012/chart" uri="{CE6537A1-D6FC-4f65-9D91-7224C49458BB}"/>
                <c:ext xmlns:c16="http://schemas.microsoft.com/office/drawing/2014/chart" uri="{C3380CC4-5D6E-409C-BE32-E72D297353CC}">
                  <c16:uniqueId val="{0000000A-2A80-45BD-B9C0-83573BE9424D}"/>
                </c:ext>
              </c:extLst>
            </c:dLbl>
            <c:dLbl>
              <c:idx val="5"/>
              <c:delete val="1"/>
              <c:extLst>
                <c:ext xmlns:c15="http://schemas.microsoft.com/office/drawing/2012/chart" uri="{CE6537A1-D6FC-4f65-9D91-7224C49458BB}"/>
                <c:ext xmlns:c16="http://schemas.microsoft.com/office/drawing/2014/chart" uri="{C3380CC4-5D6E-409C-BE32-E72D297353CC}">
                  <c16:uniqueId val="{0000000B-2A80-45BD-B9C0-83573BE9424D}"/>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projection_county!$N$2:$N$16</c:f>
              <c:numCache>
                <c:formatCode>[$-409]d\-mmm;@</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projection_county!$P$2:$P$16</c:f>
              <c:numCache>
                <c:formatCode>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9-79AE-4485-A57D-56A0BA06B1D7}"/>
            </c:ext>
          </c:extLst>
        </c:ser>
        <c:ser>
          <c:idx val="2"/>
          <c:order val="2"/>
          <c:tx>
            <c:strRef>
              <c:f>projection_county!$Q$1</c:f>
              <c:strCache>
                <c:ptCount val="1"/>
                <c:pt idx="0">
                  <c:v>ICU</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14"/>
              <c:layout>
                <c:manualLayout>
                  <c:x val="-1.2738077920339607E-2"/>
                  <c:y val="-4.6787715829947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A80-45BD-B9C0-83573BE9424D}"/>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projection_county!$N$2:$N$16</c:f>
              <c:numCache>
                <c:formatCode>[$-409]d\-mmm;@</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projection_county!$Q$2:$Q$16</c:f>
              <c:numCache>
                <c:formatCode>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A-79AE-4485-A57D-56A0BA06B1D7}"/>
            </c:ext>
          </c:extLst>
        </c:ser>
        <c:dLbls>
          <c:showLegendKey val="0"/>
          <c:showVal val="0"/>
          <c:showCatName val="0"/>
          <c:showSerName val="0"/>
          <c:showPercent val="0"/>
          <c:showBubbleSize val="0"/>
        </c:dLbls>
        <c:marker val="1"/>
        <c:smooth val="0"/>
        <c:axId val="-1951930416"/>
        <c:axId val="-1951927856"/>
      </c:lineChart>
      <c:dateAx>
        <c:axId val="-1951930416"/>
        <c:scaling>
          <c:orientation val="minMax"/>
        </c:scaling>
        <c:delete val="0"/>
        <c:axPos val="b"/>
        <c:majorGridlines>
          <c:spPr>
            <a:ln w="9525" cap="flat" cmpd="sng" algn="ctr">
              <a:solidFill>
                <a:schemeClr val="tx1">
                  <a:lumMod val="15000"/>
                  <a:lumOff val="85000"/>
                </a:schemeClr>
              </a:solidFill>
              <a:round/>
            </a:ln>
            <a:effectLst/>
          </c:spPr>
        </c:majorGridlines>
        <c:numFmt formatCode="[$-409]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51927856"/>
        <c:crosses val="autoZero"/>
        <c:auto val="1"/>
        <c:lblOffset val="100"/>
        <c:baseTimeUnit val="days"/>
      </c:dateAx>
      <c:valAx>
        <c:axId val="-1951927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51930416"/>
        <c:crosses val="autoZero"/>
        <c:crossBetween val="between"/>
      </c:valAx>
      <c:spPr>
        <a:noFill/>
        <a:ln>
          <a:noFill/>
        </a:ln>
        <a:effectLst/>
      </c:spPr>
    </c:plotArea>
    <c:legend>
      <c:legendPos val="b"/>
      <c:overlay val="0"/>
      <c:spPr>
        <a:solidFill>
          <a:schemeClr val="bg2">
            <a:lumMod val="95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180975</xdr:colOff>
      <xdr:row>8</xdr:row>
      <xdr:rowOff>217188</xdr:rowOff>
    </xdr:from>
    <xdr:to>
      <xdr:col>15</xdr:col>
      <xdr:colOff>458789</xdr:colOff>
      <xdr:row>12</xdr:row>
      <xdr:rowOff>476250</xdr:rowOff>
    </xdr:to>
    <xdr:graphicFrame macro="">
      <xdr:nvGraphicFramePr>
        <xdr:cNvPr id="2" name="Chart 1">
          <a:extLst>
            <a:ext uri="{FF2B5EF4-FFF2-40B4-BE49-F238E27FC236}">
              <a16:creationId xmlns:a16="http://schemas.microsoft.com/office/drawing/2014/main" id="{8FE45687-A061-4166-A2EE-B24BFEBF3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460466</xdr:colOff>
      <xdr:row>8</xdr:row>
      <xdr:rowOff>220761</xdr:rowOff>
    </xdr:from>
    <xdr:to>
      <xdr:col>23</xdr:col>
      <xdr:colOff>1284</xdr:colOff>
      <xdr:row>12</xdr:row>
      <xdr:rowOff>480376</xdr:rowOff>
    </xdr:to>
    <xdr:graphicFrame macro="">
      <xdr:nvGraphicFramePr>
        <xdr:cNvPr id="3" name="Chart 2">
          <a:extLst>
            <a:ext uri="{FF2B5EF4-FFF2-40B4-BE49-F238E27FC236}">
              <a16:creationId xmlns:a16="http://schemas.microsoft.com/office/drawing/2014/main" id="{6193D5C7-E918-4B66-BD3E-F5253E605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borah/Desktop/Desktop/COVID-19/TN%20County%20COVID-19%20Calculator_04_06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Hospitals_beds_by_county"/>
      <sheetName val="data"/>
      <sheetName val="projection"/>
    </sheetNames>
    <sheetDataSet>
      <sheetData sheetId="0">
        <row r="8">
          <cell r="D8">
            <v>0.18065268065268064</v>
          </cell>
        </row>
      </sheetData>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D113"/>
  <sheetViews>
    <sheetView tabSelected="1" zoomScaleNormal="100" zoomScalePageLayoutView="44" workbookViewId="0"/>
  </sheetViews>
  <sheetFormatPr defaultColWidth="13" defaultRowHeight="15"/>
  <cols>
    <col min="1" max="1" width="2.88671875" style="14" customWidth="1"/>
    <col min="2" max="2" width="23.44140625" style="13" customWidth="1"/>
    <col min="3" max="3" width="15.6640625" style="14" customWidth="1"/>
    <col min="4" max="4" width="13.21875" style="14" customWidth="1"/>
    <col min="5" max="5" width="7.88671875" style="14" customWidth="1"/>
    <col min="6" max="6" width="12.109375" style="14" customWidth="1"/>
    <col min="7" max="7" width="2.88671875" style="14" customWidth="1"/>
    <col min="8" max="15" width="6.88671875" style="14" customWidth="1"/>
    <col min="16" max="16" width="13.21875" style="14" customWidth="1"/>
    <col min="17" max="17" width="8.77734375" style="14" customWidth="1"/>
    <col min="18" max="18" width="13" style="14" customWidth="1"/>
    <col min="19" max="19" width="10.6640625" style="14" customWidth="1"/>
    <col min="20" max="23" width="6.88671875" style="14" customWidth="1"/>
    <col min="24" max="16384" width="13" style="14"/>
  </cols>
  <sheetData>
    <row r="1" spans="2:30" ht="15.6" thickBot="1"/>
    <row r="2" spans="2:30" ht="34.799999999999997" customHeight="1">
      <c r="B2" s="92" t="s">
        <v>8</v>
      </c>
      <c r="C2" s="93"/>
      <c r="D2" s="93"/>
      <c r="E2" s="93"/>
      <c r="F2" s="94"/>
      <c r="H2" s="127" t="str">
        <f>+IF(C5="","",+IF(D10="","",+IF(C11="","",+IF(D10="","",+IF(C11&lt;D3,"",+IF(D11="Enter number of yesterday's cases in table below.","",+IF(D11="Projection date must be later than today's date","",+IF(D11="Projection date cannot be later than May 31","",+IF(D11="Projection date cannot be the same as today's date","",+IF(D11="Projection date must be later than today's date","","At the current rate of increase, there could be "))))))))))</f>
        <v/>
      </c>
      <c r="I2" s="128"/>
      <c r="J2" s="128"/>
      <c r="K2" s="128"/>
      <c r="L2" s="128"/>
      <c r="M2" s="128"/>
      <c r="N2" s="128"/>
      <c r="O2" s="128"/>
      <c r="P2" s="129" t="str">
        <f>+IF(C5="","",+IF(D10="","",+IF(C11="","",+IF(D10="","",+IF(C11&lt;D3,"",+IF(D11="Enter number of yesterday's cases in table below.","",+IF(D11="Projection date cannot be later than May 31","",+IF(D11="Projection date cannot be the same as today's date","",+IF(D11="Projection date must be later than today's date","",+D11)))))))))</f>
        <v/>
      </c>
      <c r="Q2" s="146" t="str">
        <f>+IF(C5="","",+IF(D10="","",+IF(C11="","",+IF(D10="","",+IF(C11&lt;D3,"",+IF(D11="Enter number of yesterday's cases in table below.","",+IF(D11="Projection date must be later than today's date","",+IF(D11="Projection date cannot be later than May 31","",+IF(D11="Projection date cannot be the same as today's date","","cases in your county by")))))))))</f>
        <v/>
      </c>
      <c r="R2" s="146"/>
      <c r="S2" s="145" t="str">
        <f>+IF(C5="","",+IF(D10="","",+IF(C11="","",+IF(C11&lt;D3,"",+IF(D11="Enter number of yesterday's cases in table below.","",+IF(D11="Projection date cannot be later than May 31","",+IF(D11="Projection date cannot be the same as today's date","",+IF(D11="Projection date must be later than today's date","",+C11))))))))</f>
        <v/>
      </c>
      <c r="T2" s="130" t="str">
        <f>+IF(C5="","",+IF(D10="","",+IF(C11="","",+IF(C11&lt;D3,"",+IF(D10="","",+IF(D11="Enter number of yesterday's cases in table below.","",+IF(D11="Projection date must be later than today's date","",+IF(D11="Projection date cannot be later than May 31","",+IF(D11="Projection date cannot be the same as today's date","",+IF(D11="Estimated cases by date cannot be earlier than today's date","","."))))))))))</f>
        <v/>
      </c>
      <c r="U2" s="131"/>
      <c r="V2" s="131"/>
      <c r="W2" s="132"/>
    </row>
    <row r="3" spans="2:30" ht="34.799999999999997" customHeight="1" thickBot="1">
      <c r="B3" s="11" t="s">
        <v>30</v>
      </c>
      <c r="C3" s="12" t="s">
        <v>38</v>
      </c>
      <c r="D3" s="49">
        <v>43943</v>
      </c>
      <c r="E3" s="48" t="s">
        <v>39</v>
      </c>
      <c r="F3" s="50">
        <v>43982</v>
      </c>
      <c r="H3" s="133"/>
      <c r="I3" s="134"/>
      <c r="J3" s="134"/>
      <c r="K3" s="135" t="str">
        <f>+IF(C5="","",+IF(D10="","",+IF(C11="","",+IF(C11&lt;D3,"",+IF(D10="","",+IF(D11="Enter number of yesterday's cases in table below.","",+IF(D11="Projection date must be later than today's date","",+IF(D11="Projection date cannot be later than May 31","",+IF(D11="Projection date cannot be the same as today's date","","It is likely that")))))))))</f>
        <v/>
      </c>
      <c r="L3" s="135"/>
      <c r="M3" s="136" t="str">
        <f>+IF(C5="","",+IF(D10="","",+IF(C11="","",+IF(C11&lt;D3,"",+IF(D11="Enter number of yesterday's cases in table below.","",+IF(D11="Projection date cannot be later than May 31","",+IF(D11="Projection date cannot be the same as today's date","",+IF(D11="Projection date must be later than today's date","",+D12))))))))</f>
        <v/>
      </c>
      <c r="N3" s="137" t="str">
        <f>+IF(C5="","",+IF(D10="","",+IF(C11="","",+IF(C11&lt;D3,"",+IF(D10="","",+IF(D11="Enter number of yesterday's cases in table below.","",+IF(D11="Projection date must be later than today's date","",+IF(D11="Projection date cannot be later than May 31","",+IF(D11="Projection date cannot be the same as today's date","","will need hospitalization, with")))))))))</f>
        <v/>
      </c>
      <c r="O3" s="134"/>
      <c r="P3" s="134"/>
      <c r="Q3" s="136" t="str">
        <f>+IF(C5="","",+IF(D10="","",+IF(C11="","",+IF(C11&lt;D3,"",+IF(D11="Enter number of yesterday's cases in table below.","",+IF(D11="Projection date cannot be later than May 31","",+IF(D11="Projection date cannot be the same as today's date","",+IF(D11="Projection date must be later than today's date","",+D13))))))))</f>
        <v/>
      </c>
      <c r="R3" s="135" t="str">
        <f>+IF(C5="","",+IF(D10="","",+IF(C11="","",+IF(C11&lt;D3,"",+IF(D10="","",+IF(D11="Enter number of yesterday's cases in table below.","",+IF(D11="Projection date must be later than today's date","",+IF(D11="Projection date cannot be later than May 31","",+IF(D11="Projection date cannot be the same as today's date","",+IF(D11="Estimated cases by date cannot be earlier than today's date","","likely having ICU needs."))))))))))</f>
        <v/>
      </c>
      <c r="S3" s="134"/>
      <c r="T3" s="135"/>
      <c r="U3" s="135"/>
      <c r="V3" s="135"/>
      <c r="W3" s="138"/>
    </row>
    <row r="4" spans="2:30" ht="19.95" customHeight="1">
      <c r="H4" s="139" t="str">
        <f>+IF(C5="","PLEASE, ENTER YOUR COUNTY'S NAME IN CELL C5",+IF(D10="","PLEASE, ENTER TODAY'S DATE IN CELL D10",+IF(D10&lt;D3,"TODAY'S DATE MUST BE LATER THAN April 21, 2020",+IF(C11="","PLEASE, ENTER A DATE FOR PROJECTION IN CELL C11",+IF(C11&lt;D10,"PROJECTION DATE MUST BE LATER THAN TODAY'S DATE",+IF(D11="Projection date cannot be later than May 31","PROJECTION DATE (CELL C11) CANNOT BE LATER THAN MAY 31",+IF(D11="Projection date cannot be the same as today's date","PROJECTION DATE (CELL C11) CANNOT BE THE SAME AS TODAY'S DATE",+IF(D14="Unknown","The number of beds in your county is unknown. Please, contact authorities in your county to verify availability of hospital resources.",+IF(projection_county!B4="","ENTER NUMBER OF YESTERDAY'S CASES BELOW",+IF(D14="","IF YOU WOULD LIKE AN ANALYSIS WITH RESPECT TO YOUR HOSPITAL RESOURCES, PLEASE ENTER THE INFORMATION REQUESTED IN CELLS D14 AND D15",+IF(D14&gt;=D12,"Your county seems to have enough beds for patients who will need hospitalization. Please, verify the staffed hospital beds in your county are not in use. Please, verify availability of ICU resources.","Your county seems to NOT have enough staffed beds for needed hospitalizations. Please, contact authorities to verify available beds in your county.")))))))))))</f>
        <v>PLEASE, ENTER YOUR COUNTY'S NAME IN CELL C5</v>
      </c>
      <c r="I4" s="140"/>
      <c r="J4" s="140"/>
      <c r="K4" s="140"/>
      <c r="L4" s="140"/>
      <c r="M4" s="140"/>
      <c r="N4" s="140"/>
      <c r="O4" s="140"/>
      <c r="P4" s="140"/>
      <c r="Q4" s="140"/>
      <c r="R4" s="140"/>
      <c r="S4" s="140"/>
      <c r="T4" s="140"/>
      <c r="U4" s="140"/>
      <c r="V4" s="140"/>
      <c r="W4" s="141"/>
    </row>
    <row r="5" spans="2:30" ht="33" customHeight="1">
      <c r="B5" s="15" t="s">
        <v>2</v>
      </c>
      <c r="C5" s="85"/>
      <c r="D5" s="86"/>
      <c r="E5" s="86"/>
      <c r="F5" s="87"/>
      <c r="H5" s="139"/>
      <c r="I5" s="140"/>
      <c r="J5" s="140"/>
      <c r="K5" s="140"/>
      <c r="L5" s="140"/>
      <c r="M5" s="140"/>
      <c r="N5" s="140"/>
      <c r="O5" s="140"/>
      <c r="P5" s="140"/>
      <c r="Q5" s="140"/>
      <c r="R5" s="140"/>
      <c r="S5" s="140"/>
      <c r="T5" s="140"/>
      <c r="U5" s="140"/>
      <c r="V5" s="140"/>
      <c r="W5" s="141"/>
    </row>
    <row r="6" spans="2:30" ht="37.950000000000003" customHeight="1" thickBot="1">
      <c r="B6" s="15" t="s">
        <v>3</v>
      </c>
      <c r="C6" s="85"/>
      <c r="D6" s="86"/>
      <c r="E6" s="86"/>
      <c r="F6" s="87"/>
      <c r="H6" s="142"/>
      <c r="I6" s="143"/>
      <c r="J6" s="143"/>
      <c r="K6" s="143"/>
      <c r="L6" s="143"/>
      <c r="M6" s="143"/>
      <c r="N6" s="143"/>
      <c r="O6" s="143"/>
      <c r="P6" s="143"/>
      <c r="Q6" s="143"/>
      <c r="R6" s="143"/>
      <c r="S6" s="143"/>
      <c r="T6" s="143"/>
      <c r="U6" s="143"/>
      <c r="V6" s="143"/>
      <c r="W6" s="144"/>
    </row>
    <row r="7" spans="2:30" ht="19.95" customHeight="1" thickBot="1"/>
    <row r="8" spans="2:30" ht="52.95" customHeight="1" thickBot="1">
      <c r="B8" s="88" t="s">
        <v>36</v>
      </c>
      <c r="C8" s="89"/>
      <c r="D8" s="95" t="str">
        <f>+IF(C5="","Please, enter your county's name in cell C5.",+IF(D10="","Please, enter today's date in cell D10.",+IF(D10&lt;D3,"Today's date must be later than April 21, 2020",+IF(C11="","Enter projection date in cell C11.",+IF(C11&gt;F3,"Projection date cannot be later than May 31",+IF(C11=D10,"Projection date cannot be the same as today's date",+IF(C11=D10,"Projection date cannot be the same as today's date",+IF(C11&lt;D10,"Projection date must be later than today's date",+IF(projection_county!B4="","Enter number of yesterday's cases in table below.",+IF(COUNT(D22:D113)&gt;0,+MEDIAN(projection_county!Z1:Z7),"-"))))))))))</f>
        <v>Please, enter your county's name in cell C5.</v>
      </c>
      <c r="E8" s="96"/>
      <c r="F8" s="97"/>
      <c r="H8" s="98" t="s">
        <v>32</v>
      </c>
      <c r="I8" s="99"/>
      <c r="J8" s="99"/>
      <c r="K8" s="99"/>
      <c r="L8" s="99"/>
      <c r="M8" s="99"/>
      <c r="N8" s="99"/>
      <c r="O8" s="99"/>
      <c r="P8" s="99"/>
      <c r="Q8" s="99"/>
      <c r="R8" s="99"/>
      <c r="S8" s="99"/>
      <c r="T8" s="99"/>
      <c r="U8" s="99"/>
      <c r="V8" s="99"/>
      <c r="W8" s="100"/>
    </row>
    <row r="9" spans="2:30" ht="52.95" customHeight="1" thickBot="1">
      <c r="B9" s="88" t="s">
        <v>37</v>
      </c>
      <c r="C9" s="89"/>
      <c r="D9" s="147" t="str">
        <f>+IF(C5="","-",+IF(D10="","-",+IF(C11="","-",+IF(D11="Projection date must be later than today's date","-",+IF(D11="Projection date cannot be later than May 31","-",+IF(D11="Projection date cannot be the same as today's date","-",+IF(D11="Projection date must be later than today's date","-",+IF(D11="Today's date must be later than April 21, 2020","-",+IF(projection_county!B4="","-",+IF(data!B1=0,"-",100/D8/100))))))))))</f>
        <v>-</v>
      </c>
      <c r="E9" s="101" t="str">
        <f>+IF(C5="","Please, enter your county's name in cell C5.",+IF(D10="","Please, enter today's date in cell D10.",+IF(D10&lt;D3,"Today's date must be later than April 21, 2020",+IF(C11="","Enter projection date in cell C11.",+IF(C11&gt;F3,"Projection date cannot be later than May 31",+IF(C11=D10,"Projection date cannot be the same as today's date",+IF(C11=D10,"Projection date cannot be the same as today's date",+IF(C11&lt;D10,"Projection date must be later than today's date",+IF(projection_county!B4="","Enter number of yesterday's cases in table below.","days")))))))))</f>
        <v>Please, enter your county's name in cell C5.</v>
      </c>
      <c r="F9" s="102"/>
      <c r="G9" s="16"/>
      <c r="N9" s="16"/>
      <c r="O9" s="16"/>
      <c r="P9" s="16"/>
      <c r="Q9" s="16"/>
      <c r="R9" s="16"/>
      <c r="S9" s="16"/>
      <c r="T9" s="16"/>
      <c r="U9" s="16"/>
      <c r="V9" s="16"/>
    </row>
    <row r="10" spans="2:30" ht="52.95" customHeight="1" thickBot="1">
      <c r="B10" s="90" t="s">
        <v>14</v>
      </c>
      <c r="C10" s="91"/>
      <c r="D10" s="64"/>
      <c r="E10" s="64"/>
      <c r="F10" s="65"/>
      <c r="G10" s="16"/>
      <c r="N10" s="16"/>
      <c r="O10" s="16"/>
      <c r="P10" s="16"/>
      <c r="Q10" s="16"/>
      <c r="R10" s="16"/>
      <c r="S10" s="16"/>
      <c r="T10" s="16"/>
      <c r="U10" s="16"/>
      <c r="V10" s="16"/>
    </row>
    <row r="11" spans="2:30" ht="52.95" customHeight="1" thickBot="1">
      <c r="B11" s="17" t="s">
        <v>12</v>
      </c>
      <c r="C11" s="18"/>
      <c r="D11" s="61" t="str">
        <f>+IF(C5="","Please, enter your county's name in cell C5.",+IF(D10="","Please, enter today's date in cell D10.",+IF(D10&lt;D3,"Today's date must be later than April 21, 2020",+IF(C11="","Enter projection date in cell C11.",+IF(C11&gt;F3,"Projection date cannot be later than May 31",+IF(C11=D10,"Projection date cannot be the same as today's date",+IF(C11=D10,"Projection date cannot be the same as today's date",+IF(C11&lt;D10,"Projection date must be later than today's date",+IF(projection_county!B4="","Enter number of yesterday's cases in table below.",+IF(projection_county!A6="OK",+VLOOKUP(projection_county!B2,projection_county!$D$1:$E$365,2,FALSE),"Projection date must be later than today's date"))))))))))</f>
        <v>Please, enter your county's name in cell C5.</v>
      </c>
      <c r="E11" s="62"/>
      <c r="F11" s="63"/>
      <c r="G11" s="16"/>
      <c r="AC11" s="19"/>
      <c r="AD11" s="19"/>
    </row>
    <row r="12" spans="2:30" ht="52.95" customHeight="1" thickBot="1">
      <c r="B12" s="17" t="s">
        <v>13</v>
      </c>
      <c r="C12" s="20" t="str">
        <f>+IF(C11="","-",+C11)</f>
        <v>-</v>
      </c>
      <c r="D12" s="61" t="str">
        <f>+IF(C5="","Please, enter your county's name in cell C5.",+IF(D10="","Please, enter today's date in cell D10.",+IF(D10&lt;D3,"Today's date must be later than April 21, 2020",+IF(C11="","Enter projection date in cell C11.",+IF(C11&gt;F3,"Projection date cannot be later than May 31",+IF(C11=D10,"Projection date cannot be the same as today's date",+IF(D11="Projection date must be later than today's date","Projection date must be later than today's date",+IF(C11&lt;D10,"Estimated cases by date cannot be earlier than today's date",+IF(projection_county!B4="","Enter number of yesterday's cases in table below.",+D11*20%)))))))))</f>
        <v>Please, enter your county's name in cell C5.</v>
      </c>
      <c r="E12" s="62"/>
      <c r="F12" s="63"/>
      <c r="G12" s="16"/>
      <c r="AC12" s="19"/>
      <c r="AD12" s="19"/>
    </row>
    <row r="13" spans="2:30" ht="52.95" customHeight="1" thickBot="1">
      <c r="B13" s="17" t="s">
        <v>15</v>
      </c>
      <c r="C13" s="20" t="str">
        <f>+IF(C11="","-",+C11)</f>
        <v>-</v>
      </c>
      <c r="D13" s="61" t="str">
        <f>+IF(C5="","Please, enter your county's name in cell C5.",+IF(D10="","Please, enter today's date in cell D10.",+IF(D10&lt;D3,"Today's date must be later than April 21, 2020",+IF(C11="","Enter projection date in cell C11.",+IF(C11&gt;F3,"Projection date cannot be later than May 31",+IF(C11=D10,"Projection date cannot be the same as today's date",+IF(D11="Projection date must be later than today's date","Projection date must be later than today's date",+IF(C11&lt;D10,"Estimated cases by date cannot be earlier than today's date",+IF(projection_county!B4="","Enter number of yesterday's cases in table below.",+IF(projection_county!B4="","Enter number of yesterday's cases in table below.",+D11*14%*20%))))))))))</f>
        <v>Please, enter your county's name in cell C5.</v>
      </c>
      <c r="E13" s="62"/>
      <c r="F13" s="63"/>
      <c r="G13" s="21"/>
      <c r="AC13" s="19"/>
      <c r="AD13" s="19"/>
    </row>
    <row r="14" spans="2:30" ht="52.95" customHeight="1" thickBot="1">
      <c r="B14" s="75" t="s">
        <v>9</v>
      </c>
      <c r="C14" s="75"/>
      <c r="D14" s="76"/>
      <c r="E14" s="77"/>
      <c r="F14" s="78"/>
      <c r="G14" s="21"/>
      <c r="H14" s="52" t="s">
        <v>27</v>
      </c>
      <c r="I14" s="53"/>
      <c r="J14" s="53"/>
      <c r="K14" s="53"/>
      <c r="L14" s="53"/>
      <c r="M14" s="53"/>
      <c r="N14" s="53"/>
      <c r="O14" s="53"/>
      <c r="P14" s="53"/>
      <c r="Q14" s="53"/>
      <c r="R14" s="53"/>
      <c r="S14" s="53"/>
      <c r="T14" s="53"/>
      <c r="U14" s="53"/>
      <c r="V14" s="53"/>
      <c r="W14" s="54"/>
    </row>
    <row r="15" spans="2:30" ht="52.95" customHeight="1" thickBot="1">
      <c r="B15" s="75" t="s">
        <v>22</v>
      </c>
      <c r="C15" s="75"/>
      <c r="D15" s="79"/>
      <c r="E15" s="79"/>
      <c r="F15" s="79"/>
      <c r="G15" s="21"/>
      <c r="H15" s="55"/>
      <c r="I15" s="56"/>
      <c r="J15" s="56"/>
      <c r="K15" s="56"/>
      <c r="L15" s="56"/>
      <c r="M15" s="56"/>
      <c r="N15" s="56"/>
      <c r="O15" s="56"/>
      <c r="P15" s="56"/>
      <c r="Q15" s="56"/>
      <c r="R15" s="56"/>
      <c r="S15" s="56"/>
      <c r="T15" s="56"/>
      <c r="U15" s="56"/>
      <c r="V15" s="56"/>
      <c r="W15" s="57"/>
    </row>
    <row r="16" spans="2:30" ht="19.95" customHeight="1" thickBot="1"/>
    <row r="17" spans="2:23" ht="19.95" customHeight="1">
      <c r="B17" s="66" t="s">
        <v>7</v>
      </c>
      <c r="C17" s="67"/>
      <c r="D17" s="67"/>
      <c r="E17" s="67"/>
      <c r="F17" s="68"/>
      <c r="H17" s="52" t="s">
        <v>35</v>
      </c>
      <c r="I17" s="53"/>
      <c r="J17" s="53"/>
      <c r="K17" s="53"/>
      <c r="L17" s="53"/>
      <c r="M17" s="53"/>
      <c r="N17" s="53"/>
      <c r="O17" s="53"/>
      <c r="P17" s="53"/>
      <c r="Q17" s="53"/>
      <c r="R17" s="53"/>
      <c r="S17" s="53"/>
      <c r="T17" s="53"/>
      <c r="U17" s="53"/>
      <c r="V17" s="53"/>
      <c r="W17" s="54"/>
    </row>
    <row r="18" spans="2:23" ht="19.95" customHeight="1">
      <c r="B18" s="69"/>
      <c r="C18" s="70"/>
      <c r="D18" s="70"/>
      <c r="E18" s="70"/>
      <c r="F18" s="71"/>
      <c r="H18" s="58"/>
      <c r="I18" s="59"/>
      <c r="J18" s="59"/>
      <c r="K18" s="59"/>
      <c r="L18" s="59"/>
      <c r="M18" s="59"/>
      <c r="N18" s="59"/>
      <c r="O18" s="59"/>
      <c r="P18" s="59"/>
      <c r="Q18" s="59"/>
      <c r="R18" s="59"/>
      <c r="S18" s="59"/>
      <c r="T18" s="59"/>
      <c r="U18" s="59"/>
      <c r="V18" s="59"/>
      <c r="W18" s="60"/>
    </row>
    <row r="19" spans="2:23" ht="19.95" customHeight="1" thickBot="1">
      <c r="B19" s="72"/>
      <c r="C19" s="73"/>
      <c r="D19" s="73"/>
      <c r="E19" s="73"/>
      <c r="F19" s="74"/>
      <c r="H19" s="58"/>
      <c r="I19" s="59"/>
      <c r="J19" s="59"/>
      <c r="K19" s="59"/>
      <c r="L19" s="59"/>
      <c r="M19" s="59"/>
      <c r="N19" s="59"/>
      <c r="O19" s="59"/>
      <c r="P19" s="59"/>
      <c r="Q19" s="59"/>
      <c r="R19" s="59"/>
      <c r="S19" s="59"/>
      <c r="T19" s="59"/>
      <c r="U19" s="59"/>
      <c r="V19" s="59"/>
      <c r="W19" s="60"/>
    </row>
    <row r="20" spans="2:23" ht="25.2" customHeight="1" thickBot="1">
      <c r="B20" s="80" t="s">
        <v>4</v>
      </c>
      <c r="C20" s="82" t="s">
        <v>31</v>
      </c>
      <c r="D20" s="84" t="s">
        <v>5</v>
      </c>
      <c r="E20" s="51"/>
      <c r="F20" s="84" t="s">
        <v>6</v>
      </c>
      <c r="H20" s="55"/>
      <c r="I20" s="56"/>
      <c r="J20" s="56"/>
      <c r="K20" s="56"/>
      <c r="L20" s="56"/>
      <c r="M20" s="56"/>
      <c r="N20" s="56"/>
      <c r="O20" s="56"/>
      <c r="P20" s="56"/>
      <c r="Q20" s="56"/>
      <c r="R20" s="56"/>
      <c r="S20" s="56"/>
      <c r="T20" s="56"/>
      <c r="U20" s="56"/>
      <c r="V20" s="56"/>
      <c r="W20" s="57"/>
    </row>
    <row r="21" spans="2:23" ht="25.2" customHeight="1" thickBot="1">
      <c r="B21" s="81"/>
      <c r="C21" s="83"/>
      <c r="D21" s="84"/>
      <c r="E21" s="51"/>
      <c r="F21" s="84"/>
    </row>
    <row r="22" spans="2:23" ht="19.95" customHeight="1">
      <c r="B22" s="22">
        <v>43891</v>
      </c>
      <c r="C22" s="23"/>
      <c r="D22" s="24" t="s">
        <v>1</v>
      </c>
      <c r="E22" s="44"/>
      <c r="F22" s="103"/>
      <c r="H22" s="52" t="s">
        <v>33</v>
      </c>
      <c r="I22" s="53"/>
      <c r="J22" s="53"/>
      <c r="K22" s="53"/>
      <c r="L22" s="53"/>
      <c r="M22" s="53"/>
      <c r="N22" s="53"/>
      <c r="O22" s="53"/>
      <c r="P22" s="53"/>
      <c r="Q22" s="53"/>
      <c r="R22" s="53"/>
      <c r="S22" s="53"/>
      <c r="T22" s="53"/>
      <c r="U22" s="53"/>
      <c r="V22" s="53"/>
      <c r="W22" s="54"/>
    </row>
    <row r="23" spans="2:23" ht="19.95" customHeight="1">
      <c r="B23" s="22">
        <v>43892</v>
      </c>
      <c r="C23" s="23"/>
      <c r="D23" s="25" t="str">
        <f t="shared" ref="D23:D54" si="0">IF(C23=0,"",+IF(C23="","-",+IF(C22=0,"",+IF(C22="","-",+IF(COUNT(C22:C23)=2,(C23-C22)/C22,"-")))))</f>
        <v/>
      </c>
      <c r="E23" s="45"/>
      <c r="F23" s="104"/>
      <c r="H23" s="58"/>
      <c r="I23" s="59"/>
      <c r="J23" s="59"/>
      <c r="K23" s="59"/>
      <c r="L23" s="59"/>
      <c r="M23" s="59"/>
      <c r="N23" s="59"/>
      <c r="O23" s="59"/>
      <c r="P23" s="59"/>
      <c r="Q23" s="59"/>
      <c r="R23" s="59"/>
      <c r="S23" s="59"/>
      <c r="T23" s="59"/>
      <c r="U23" s="59"/>
      <c r="V23" s="59"/>
      <c r="W23" s="60"/>
    </row>
    <row r="24" spans="2:23" ht="19.95" customHeight="1">
      <c r="B24" s="22">
        <v>43893</v>
      </c>
      <c r="C24" s="23"/>
      <c r="D24" s="25" t="str">
        <f t="shared" si="0"/>
        <v/>
      </c>
      <c r="E24" s="45"/>
      <c r="F24" s="104"/>
      <c r="H24" s="58"/>
      <c r="I24" s="59"/>
      <c r="J24" s="59"/>
      <c r="K24" s="59"/>
      <c r="L24" s="59"/>
      <c r="M24" s="59"/>
      <c r="N24" s="59"/>
      <c r="O24" s="59"/>
      <c r="P24" s="59"/>
      <c r="Q24" s="59"/>
      <c r="R24" s="59"/>
      <c r="S24" s="59"/>
      <c r="T24" s="59"/>
      <c r="U24" s="59"/>
      <c r="V24" s="59"/>
      <c r="W24" s="60"/>
    </row>
    <row r="25" spans="2:23" ht="19.95" customHeight="1">
      <c r="B25" s="22">
        <v>43894</v>
      </c>
      <c r="C25" s="23"/>
      <c r="D25" s="25" t="str">
        <f t="shared" si="0"/>
        <v/>
      </c>
      <c r="E25" s="46"/>
      <c r="F25" s="105"/>
      <c r="H25" s="58"/>
      <c r="I25" s="59"/>
      <c r="J25" s="59"/>
      <c r="K25" s="59"/>
      <c r="L25" s="59"/>
      <c r="M25" s="59"/>
      <c r="N25" s="59"/>
      <c r="O25" s="59"/>
      <c r="P25" s="59"/>
      <c r="Q25" s="59"/>
      <c r="R25" s="59"/>
      <c r="S25" s="59"/>
      <c r="T25" s="59"/>
      <c r="U25" s="59"/>
      <c r="V25" s="59"/>
      <c r="W25" s="60"/>
    </row>
    <row r="26" spans="2:23" ht="19.95" customHeight="1">
      <c r="B26" s="22">
        <v>43895</v>
      </c>
      <c r="C26" s="23"/>
      <c r="D26" s="25" t="str">
        <f t="shared" si="0"/>
        <v/>
      </c>
      <c r="E26" s="25"/>
      <c r="F26" s="26" t="str">
        <f>IF(COUNT(D23:D26)&gt;0,MEDIAN(D23:D26),"")</f>
        <v/>
      </c>
      <c r="H26" s="58"/>
      <c r="I26" s="59"/>
      <c r="J26" s="59"/>
      <c r="K26" s="59"/>
      <c r="L26" s="59"/>
      <c r="M26" s="59"/>
      <c r="N26" s="59"/>
      <c r="O26" s="59"/>
      <c r="P26" s="59"/>
      <c r="Q26" s="59"/>
      <c r="R26" s="59"/>
      <c r="S26" s="59"/>
      <c r="T26" s="59"/>
      <c r="U26" s="59"/>
      <c r="V26" s="59"/>
      <c r="W26" s="60"/>
    </row>
    <row r="27" spans="2:23" ht="19.95" customHeight="1">
      <c r="B27" s="22">
        <v>43896</v>
      </c>
      <c r="C27" s="23"/>
      <c r="D27" s="25" t="str">
        <f t="shared" si="0"/>
        <v/>
      </c>
      <c r="E27" s="47"/>
      <c r="F27" s="103"/>
      <c r="H27" s="58"/>
      <c r="I27" s="59"/>
      <c r="J27" s="59"/>
      <c r="K27" s="59"/>
      <c r="L27" s="59"/>
      <c r="M27" s="59"/>
      <c r="N27" s="59"/>
      <c r="O27" s="59"/>
      <c r="P27" s="59"/>
      <c r="Q27" s="59"/>
      <c r="R27" s="59"/>
      <c r="S27" s="59"/>
      <c r="T27" s="59"/>
      <c r="U27" s="59"/>
      <c r="V27" s="59"/>
      <c r="W27" s="60"/>
    </row>
    <row r="28" spans="2:23" ht="19.95" customHeight="1" thickBot="1">
      <c r="B28" s="22">
        <v>43897</v>
      </c>
      <c r="C28" s="27"/>
      <c r="D28" s="25" t="str">
        <f t="shared" si="0"/>
        <v/>
      </c>
      <c r="E28" s="45"/>
      <c r="F28" s="104"/>
      <c r="H28" s="55"/>
      <c r="I28" s="56"/>
      <c r="J28" s="56"/>
      <c r="K28" s="56"/>
      <c r="L28" s="56"/>
      <c r="M28" s="56"/>
      <c r="N28" s="56"/>
      <c r="O28" s="56"/>
      <c r="P28" s="56"/>
      <c r="Q28" s="56"/>
      <c r="R28" s="56"/>
      <c r="S28" s="56"/>
      <c r="T28" s="56"/>
      <c r="U28" s="56"/>
      <c r="V28" s="56"/>
      <c r="W28" s="57"/>
    </row>
    <row r="29" spans="2:23" ht="19.95" customHeight="1" thickBot="1">
      <c r="B29" s="22">
        <v>43898</v>
      </c>
      <c r="C29" s="23"/>
      <c r="D29" s="25" t="str">
        <f t="shared" si="0"/>
        <v/>
      </c>
      <c r="E29" s="45"/>
      <c r="F29" s="104"/>
    </row>
    <row r="30" spans="2:23" ht="19.95" customHeight="1">
      <c r="B30" s="22">
        <v>43899</v>
      </c>
      <c r="C30" s="23"/>
      <c r="D30" s="25" t="str">
        <f t="shared" si="0"/>
        <v/>
      </c>
      <c r="E30" s="46"/>
      <c r="F30" s="105"/>
      <c r="H30" s="29" t="s">
        <v>23</v>
      </c>
      <c r="I30" s="30"/>
      <c r="J30" s="31"/>
      <c r="K30" s="31"/>
      <c r="L30" s="31"/>
      <c r="M30" s="31"/>
      <c r="N30" s="31"/>
      <c r="O30" s="31"/>
      <c r="P30" s="31"/>
      <c r="Q30" s="31"/>
      <c r="R30" s="31"/>
      <c r="S30" s="31"/>
      <c r="T30" s="31"/>
      <c r="U30" s="31"/>
      <c r="V30" s="31"/>
      <c r="W30" s="32"/>
    </row>
    <row r="31" spans="2:23" ht="19.95" customHeight="1">
      <c r="B31" s="22">
        <v>43900</v>
      </c>
      <c r="C31" s="23"/>
      <c r="D31" s="25" t="str">
        <f t="shared" si="0"/>
        <v/>
      </c>
      <c r="E31" s="25"/>
      <c r="F31" s="26" t="str">
        <f>IF(COUNT(D28:D31)&gt;0,MEDIAN(D28:D31),"")</f>
        <v/>
      </c>
      <c r="H31" s="106" t="s">
        <v>24</v>
      </c>
      <c r="I31" s="107"/>
      <c r="J31" s="107"/>
      <c r="K31" s="107"/>
      <c r="L31" s="107"/>
      <c r="M31" s="107"/>
      <c r="N31" s="107"/>
      <c r="O31" s="107"/>
      <c r="P31" s="107"/>
      <c r="Q31" s="107"/>
      <c r="R31" s="107"/>
      <c r="S31" s="107"/>
      <c r="T31" s="107"/>
      <c r="U31" s="107"/>
      <c r="V31" s="107"/>
      <c r="W31" s="108"/>
    </row>
    <row r="32" spans="2:23" ht="19.95" customHeight="1">
      <c r="B32" s="22">
        <v>43901</v>
      </c>
      <c r="C32" s="23"/>
      <c r="D32" s="25" t="str">
        <f t="shared" si="0"/>
        <v/>
      </c>
      <c r="E32" s="47"/>
      <c r="F32" s="103"/>
      <c r="H32" s="106"/>
      <c r="I32" s="107"/>
      <c r="J32" s="107"/>
      <c r="K32" s="107"/>
      <c r="L32" s="107"/>
      <c r="M32" s="107"/>
      <c r="N32" s="107"/>
      <c r="O32" s="107"/>
      <c r="P32" s="107"/>
      <c r="Q32" s="107"/>
      <c r="R32" s="107"/>
      <c r="S32" s="107"/>
      <c r="T32" s="107"/>
      <c r="U32" s="107"/>
      <c r="V32" s="107"/>
      <c r="W32" s="108"/>
    </row>
    <row r="33" spans="2:23" ht="19.95" customHeight="1">
      <c r="B33" s="22">
        <v>43902</v>
      </c>
      <c r="C33" s="28"/>
      <c r="D33" s="25" t="str">
        <f t="shared" si="0"/>
        <v/>
      </c>
      <c r="E33" s="45"/>
      <c r="F33" s="104"/>
      <c r="H33" s="33" t="s">
        <v>26</v>
      </c>
      <c r="I33" s="34"/>
      <c r="J33" s="34"/>
      <c r="K33" s="34"/>
      <c r="L33" s="34"/>
      <c r="M33" s="34"/>
      <c r="N33" s="34"/>
      <c r="O33" s="34"/>
      <c r="P33" s="34"/>
      <c r="Q33" s="34"/>
      <c r="R33" s="34"/>
      <c r="S33" s="34"/>
      <c r="T33" s="34"/>
      <c r="U33" s="34"/>
      <c r="V33" s="34"/>
      <c r="W33" s="35"/>
    </row>
    <row r="34" spans="2:23" ht="19.95" customHeight="1" thickBot="1">
      <c r="B34" s="22">
        <v>43903</v>
      </c>
      <c r="C34" s="28"/>
      <c r="D34" s="25" t="str">
        <f t="shared" si="0"/>
        <v/>
      </c>
      <c r="E34" s="45"/>
      <c r="F34" s="104"/>
      <c r="H34" s="36"/>
      <c r="I34" s="37"/>
      <c r="J34" s="37"/>
      <c r="K34" s="37"/>
      <c r="L34" s="37"/>
      <c r="M34" s="37"/>
      <c r="N34" s="37"/>
      <c r="O34" s="37"/>
      <c r="P34" s="37"/>
      <c r="Q34" s="37"/>
      <c r="R34" s="37"/>
      <c r="S34" s="37"/>
      <c r="T34" s="37"/>
      <c r="U34" s="37"/>
      <c r="V34" s="37"/>
      <c r="W34" s="38"/>
    </row>
    <row r="35" spans="2:23" ht="19.95" customHeight="1" thickBot="1">
      <c r="B35" s="22">
        <v>43904</v>
      </c>
      <c r="C35" s="28"/>
      <c r="D35" s="25" t="str">
        <f t="shared" si="0"/>
        <v/>
      </c>
      <c r="E35" s="46"/>
      <c r="F35" s="105"/>
    </row>
    <row r="36" spans="2:23" ht="19.95" customHeight="1">
      <c r="B36" s="22">
        <v>43905</v>
      </c>
      <c r="C36" s="28"/>
      <c r="D36" s="25" t="str">
        <f t="shared" si="0"/>
        <v/>
      </c>
      <c r="E36" s="25"/>
      <c r="F36" s="26" t="str">
        <f>IF(COUNT(D33:D36)&gt;0,MEDIAN(D33:D36),"")</f>
        <v/>
      </c>
      <c r="H36" s="109" t="s">
        <v>34</v>
      </c>
      <c r="I36" s="110"/>
      <c r="J36" s="110"/>
      <c r="K36" s="110"/>
      <c r="L36" s="110"/>
      <c r="M36" s="110"/>
      <c r="N36" s="110"/>
      <c r="O36" s="110"/>
      <c r="P36" s="110"/>
      <c r="Q36" s="110"/>
      <c r="R36" s="110"/>
      <c r="S36" s="110"/>
      <c r="T36" s="110"/>
      <c r="U36" s="110"/>
      <c r="V36" s="110"/>
      <c r="W36" s="111"/>
    </row>
    <row r="37" spans="2:23" ht="19.95" customHeight="1">
      <c r="B37" s="22">
        <v>43906</v>
      </c>
      <c r="C37" s="28"/>
      <c r="D37" s="25" t="str">
        <f t="shared" si="0"/>
        <v/>
      </c>
      <c r="E37" s="47"/>
      <c r="F37" s="103"/>
      <c r="H37" s="112"/>
      <c r="I37" s="113"/>
      <c r="J37" s="113"/>
      <c r="K37" s="113"/>
      <c r="L37" s="113"/>
      <c r="M37" s="113"/>
      <c r="N37" s="113"/>
      <c r="O37" s="113"/>
      <c r="P37" s="113"/>
      <c r="Q37" s="113"/>
      <c r="R37" s="113"/>
      <c r="S37" s="113"/>
      <c r="T37" s="113"/>
      <c r="U37" s="113"/>
      <c r="V37" s="113"/>
      <c r="W37" s="114"/>
    </row>
    <row r="38" spans="2:23" ht="19.95" customHeight="1">
      <c r="B38" s="22">
        <v>43907</v>
      </c>
      <c r="C38" s="28"/>
      <c r="D38" s="25" t="str">
        <f t="shared" si="0"/>
        <v/>
      </c>
      <c r="E38" s="45"/>
      <c r="F38" s="104"/>
      <c r="H38" s="112"/>
      <c r="I38" s="113"/>
      <c r="J38" s="113"/>
      <c r="K38" s="113"/>
      <c r="L38" s="113"/>
      <c r="M38" s="113"/>
      <c r="N38" s="113"/>
      <c r="O38" s="113"/>
      <c r="P38" s="113"/>
      <c r="Q38" s="113"/>
      <c r="R38" s="113"/>
      <c r="S38" s="113"/>
      <c r="T38" s="113"/>
      <c r="U38" s="113"/>
      <c r="V38" s="113"/>
      <c r="W38" s="114"/>
    </row>
    <row r="39" spans="2:23" ht="19.95" customHeight="1" thickBot="1">
      <c r="B39" s="22">
        <v>43908</v>
      </c>
      <c r="C39" s="28"/>
      <c r="D39" s="25" t="str">
        <f t="shared" si="0"/>
        <v/>
      </c>
      <c r="E39" s="45"/>
      <c r="F39" s="104"/>
      <c r="H39" s="115"/>
      <c r="I39" s="116"/>
      <c r="J39" s="116"/>
      <c r="K39" s="116"/>
      <c r="L39" s="116"/>
      <c r="M39" s="116"/>
      <c r="N39" s="116"/>
      <c r="O39" s="116"/>
      <c r="P39" s="116"/>
      <c r="Q39" s="116"/>
      <c r="R39" s="116"/>
      <c r="S39" s="116"/>
      <c r="T39" s="116"/>
      <c r="U39" s="116"/>
      <c r="V39" s="116"/>
      <c r="W39" s="117"/>
    </row>
    <row r="40" spans="2:23" ht="19.95" customHeight="1" thickBot="1">
      <c r="B40" s="22">
        <v>43909</v>
      </c>
      <c r="C40" s="28"/>
      <c r="D40" s="25" t="str">
        <f t="shared" si="0"/>
        <v/>
      </c>
      <c r="E40" s="46"/>
      <c r="F40" s="105"/>
    </row>
    <row r="41" spans="2:23" ht="19.95" customHeight="1">
      <c r="B41" s="22">
        <v>43910</v>
      </c>
      <c r="C41" s="28"/>
      <c r="D41" s="25" t="str">
        <f t="shared" si="0"/>
        <v/>
      </c>
      <c r="E41" s="25"/>
      <c r="F41" s="26" t="str">
        <f>IF(COUNT(D38:D41)&gt;0,MEDIAN(D38:D41),"")</f>
        <v/>
      </c>
      <c r="H41" s="118" t="s">
        <v>25</v>
      </c>
      <c r="I41" s="119"/>
      <c r="J41" s="119"/>
      <c r="K41" s="119"/>
      <c r="L41" s="119"/>
      <c r="M41" s="119"/>
      <c r="N41" s="119"/>
      <c r="O41" s="119"/>
      <c r="P41" s="119"/>
      <c r="Q41" s="119"/>
      <c r="R41" s="119"/>
      <c r="S41" s="119"/>
      <c r="T41" s="119"/>
      <c r="U41" s="119"/>
      <c r="V41" s="119"/>
      <c r="W41" s="120"/>
    </row>
    <row r="42" spans="2:23" ht="19.95" customHeight="1">
      <c r="B42" s="22">
        <v>43911</v>
      </c>
      <c r="C42" s="28"/>
      <c r="D42" s="25" t="str">
        <f t="shared" si="0"/>
        <v/>
      </c>
      <c r="E42" s="47"/>
      <c r="F42" s="103"/>
      <c r="H42" s="121"/>
      <c r="I42" s="122"/>
      <c r="J42" s="122"/>
      <c r="K42" s="122"/>
      <c r="L42" s="122"/>
      <c r="M42" s="122"/>
      <c r="N42" s="122"/>
      <c r="O42" s="122"/>
      <c r="P42" s="122"/>
      <c r="Q42" s="122"/>
      <c r="R42" s="122"/>
      <c r="S42" s="122"/>
      <c r="T42" s="122"/>
      <c r="U42" s="122"/>
      <c r="V42" s="122"/>
      <c r="W42" s="123"/>
    </row>
    <row r="43" spans="2:23" ht="19.95" customHeight="1">
      <c r="B43" s="22">
        <v>43912</v>
      </c>
      <c r="C43" s="28"/>
      <c r="D43" s="25" t="str">
        <f t="shared" si="0"/>
        <v/>
      </c>
      <c r="E43" s="45"/>
      <c r="F43" s="104"/>
      <c r="H43" s="121"/>
      <c r="I43" s="122"/>
      <c r="J43" s="122"/>
      <c r="K43" s="122"/>
      <c r="L43" s="122"/>
      <c r="M43" s="122"/>
      <c r="N43" s="122"/>
      <c r="O43" s="122"/>
      <c r="P43" s="122"/>
      <c r="Q43" s="122"/>
      <c r="R43" s="122"/>
      <c r="S43" s="122"/>
      <c r="T43" s="122"/>
      <c r="U43" s="122"/>
      <c r="V43" s="122"/>
      <c r="W43" s="123"/>
    </row>
    <row r="44" spans="2:23" ht="19.95" customHeight="1">
      <c r="B44" s="22">
        <v>43913</v>
      </c>
      <c r="C44" s="28"/>
      <c r="D44" s="25" t="str">
        <f t="shared" si="0"/>
        <v/>
      </c>
      <c r="E44" s="45"/>
      <c r="F44" s="104"/>
      <c r="H44" s="121"/>
      <c r="I44" s="122"/>
      <c r="J44" s="122"/>
      <c r="K44" s="122"/>
      <c r="L44" s="122"/>
      <c r="M44" s="122"/>
      <c r="N44" s="122"/>
      <c r="O44" s="122"/>
      <c r="P44" s="122"/>
      <c r="Q44" s="122"/>
      <c r="R44" s="122"/>
      <c r="S44" s="122"/>
      <c r="T44" s="122"/>
      <c r="U44" s="122"/>
      <c r="V44" s="122"/>
      <c r="W44" s="123"/>
    </row>
    <row r="45" spans="2:23" ht="19.95" customHeight="1">
      <c r="B45" s="22">
        <v>43914</v>
      </c>
      <c r="C45" s="28"/>
      <c r="D45" s="25" t="str">
        <f t="shared" si="0"/>
        <v/>
      </c>
      <c r="E45" s="46"/>
      <c r="F45" s="105"/>
      <c r="H45" s="121"/>
      <c r="I45" s="122"/>
      <c r="J45" s="122"/>
      <c r="K45" s="122"/>
      <c r="L45" s="122"/>
      <c r="M45" s="122"/>
      <c r="N45" s="122"/>
      <c r="O45" s="122"/>
      <c r="P45" s="122"/>
      <c r="Q45" s="122"/>
      <c r="R45" s="122"/>
      <c r="S45" s="122"/>
      <c r="T45" s="122"/>
      <c r="U45" s="122"/>
      <c r="V45" s="122"/>
      <c r="W45" s="123"/>
    </row>
    <row r="46" spans="2:23" ht="19.95" customHeight="1" thickBot="1">
      <c r="B46" s="22">
        <v>43915</v>
      </c>
      <c r="C46" s="28"/>
      <c r="D46" s="25" t="str">
        <f t="shared" si="0"/>
        <v/>
      </c>
      <c r="E46" s="25"/>
      <c r="F46" s="26" t="str">
        <f>IF(COUNT(D43:D46)&gt;0,MEDIAN(D43:D46),"")</f>
        <v/>
      </c>
      <c r="H46" s="124"/>
      <c r="I46" s="125"/>
      <c r="J46" s="125"/>
      <c r="K46" s="125"/>
      <c r="L46" s="125"/>
      <c r="M46" s="125"/>
      <c r="N46" s="125"/>
      <c r="O46" s="125"/>
      <c r="P46" s="125"/>
      <c r="Q46" s="125"/>
      <c r="R46" s="125"/>
      <c r="S46" s="125"/>
      <c r="T46" s="125"/>
      <c r="U46" s="125"/>
      <c r="V46" s="125"/>
      <c r="W46" s="126"/>
    </row>
    <row r="47" spans="2:23" ht="19.95" customHeight="1">
      <c r="B47" s="22">
        <v>43916</v>
      </c>
      <c r="C47" s="28"/>
      <c r="D47" s="25" t="str">
        <f t="shared" si="0"/>
        <v/>
      </c>
      <c r="E47" s="47"/>
      <c r="F47" s="103"/>
    </row>
    <row r="48" spans="2:23" ht="19.95" customHeight="1">
      <c r="B48" s="22">
        <v>43917</v>
      </c>
      <c r="C48" s="28"/>
      <c r="D48" s="25" t="str">
        <f t="shared" si="0"/>
        <v/>
      </c>
      <c r="E48" s="45"/>
      <c r="F48" s="104"/>
    </row>
    <row r="49" spans="2:6" ht="19.95" customHeight="1">
      <c r="B49" s="22">
        <v>43918</v>
      </c>
      <c r="C49" s="28"/>
      <c r="D49" s="25" t="str">
        <f t="shared" si="0"/>
        <v/>
      </c>
      <c r="E49" s="45"/>
      <c r="F49" s="104"/>
    </row>
    <row r="50" spans="2:6" ht="19.95" customHeight="1">
      <c r="B50" s="22">
        <v>43919</v>
      </c>
      <c r="C50" s="28"/>
      <c r="D50" s="25" t="str">
        <f t="shared" si="0"/>
        <v/>
      </c>
      <c r="E50" s="46"/>
      <c r="F50" s="105"/>
    </row>
    <row r="51" spans="2:6" ht="19.95" customHeight="1">
      <c r="B51" s="22">
        <v>43920</v>
      </c>
      <c r="C51" s="28"/>
      <c r="D51" s="25" t="str">
        <f t="shared" si="0"/>
        <v/>
      </c>
      <c r="E51" s="25"/>
      <c r="F51" s="26" t="str">
        <f>IF(COUNT(D48:D51)&gt;0,MEDIAN(D48:D51),"")</f>
        <v/>
      </c>
    </row>
    <row r="52" spans="2:6" ht="19.95" customHeight="1">
      <c r="B52" s="22">
        <v>43921</v>
      </c>
      <c r="C52" s="28"/>
      <c r="D52" s="25" t="str">
        <f t="shared" si="0"/>
        <v/>
      </c>
      <c r="E52" s="47"/>
      <c r="F52" s="103"/>
    </row>
    <row r="53" spans="2:6" ht="19.95" customHeight="1">
      <c r="B53" s="22">
        <v>43922</v>
      </c>
      <c r="C53" s="28"/>
      <c r="D53" s="25" t="str">
        <f t="shared" si="0"/>
        <v/>
      </c>
      <c r="E53" s="45"/>
      <c r="F53" s="104"/>
    </row>
    <row r="54" spans="2:6" ht="19.95" customHeight="1">
      <c r="B54" s="22">
        <v>43923</v>
      </c>
      <c r="C54" s="28"/>
      <c r="D54" s="25" t="str">
        <f t="shared" si="0"/>
        <v/>
      </c>
      <c r="E54" s="45"/>
      <c r="F54" s="104"/>
    </row>
    <row r="55" spans="2:6" ht="19.95" customHeight="1">
      <c r="B55" s="22">
        <v>43924</v>
      </c>
      <c r="C55" s="28"/>
      <c r="D55" s="25" t="str">
        <f t="shared" ref="D55:D86" si="1">IF(C55=0,"",+IF(C55="","-",+IF(C54=0,"",+IF(C54="","-",+IF(COUNT(C54:C55)=2,(C55-C54)/C54,"-")))))</f>
        <v/>
      </c>
      <c r="E55" s="46"/>
      <c r="F55" s="105"/>
    </row>
    <row r="56" spans="2:6" ht="19.95" customHeight="1">
      <c r="B56" s="22">
        <v>43925</v>
      </c>
      <c r="C56" s="28"/>
      <c r="D56" s="25" t="str">
        <f t="shared" si="1"/>
        <v/>
      </c>
      <c r="E56" s="25"/>
      <c r="F56" s="26" t="str">
        <f>IF(COUNT(D53:D56)&gt;0,MEDIAN(D53:D56),"")</f>
        <v/>
      </c>
    </row>
    <row r="57" spans="2:6" ht="19.95" customHeight="1">
      <c r="B57" s="22">
        <v>43926</v>
      </c>
      <c r="C57" s="28"/>
      <c r="D57" s="25" t="str">
        <f t="shared" si="1"/>
        <v/>
      </c>
      <c r="E57" s="47"/>
      <c r="F57" s="103"/>
    </row>
    <row r="58" spans="2:6" ht="19.95" customHeight="1">
      <c r="B58" s="22">
        <v>43927</v>
      </c>
      <c r="C58" s="28"/>
      <c r="D58" s="25" t="str">
        <f t="shared" si="1"/>
        <v/>
      </c>
      <c r="E58" s="45"/>
      <c r="F58" s="104"/>
    </row>
    <row r="59" spans="2:6" ht="19.95" customHeight="1">
      <c r="B59" s="22">
        <v>43928</v>
      </c>
      <c r="C59" s="28"/>
      <c r="D59" s="25" t="str">
        <f t="shared" si="1"/>
        <v/>
      </c>
      <c r="E59" s="45"/>
      <c r="F59" s="104"/>
    </row>
    <row r="60" spans="2:6" ht="19.95" customHeight="1">
      <c r="B60" s="22">
        <v>43929</v>
      </c>
      <c r="C60" s="39"/>
      <c r="D60" s="25" t="str">
        <f t="shared" si="1"/>
        <v/>
      </c>
      <c r="E60" s="46"/>
      <c r="F60" s="105"/>
    </row>
    <row r="61" spans="2:6" ht="19.95" customHeight="1">
      <c r="B61" s="22">
        <v>43930</v>
      </c>
      <c r="C61" s="39"/>
      <c r="D61" s="25" t="str">
        <f t="shared" si="1"/>
        <v/>
      </c>
      <c r="E61" s="25"/>
      <c r="F61" s="26" t="str">
        <f>IF(COUNT(D58:D61)&gt;0,MEDIAN(D58:D61),"")</f>
        <v/>
      </c>
    </row>
    <row r="62" spans="2:6" ht="19.95" customHeight="1">
      <c r="B62" s="22">
        <v>43931</v>
      </c>
      <c r="C62" s="39"/>
      <c r="D62" s="25" t="str">
        <f t="shared" si="1"/>
        <v/>
      </c>
      <c r="E62" s="47"/>
      <c r="F62" s="103"/>
    </row>
    <row r="63" spans="2:6" ht="19.95" customHeight="1">
      <c r="B63" s="22">
        <v>43932</v>
      </c>
      <c r="C63" s="39"/>
      <c r="D63" s="25" t="str">
        <f t="shared" si="1"/>
        <v/>
      </c>
      <c r="E63" s="45"/>
      <c r="F63" s="104"/>
    </row>
    <row r="64" spans="2:6" ht="19.95" customHeight="1">
      <c r="B64" s="22">
        <v>43933</v>
      </c>
      <c r="C64" s="39"/>
      <c r="D64" s="25" t="str">
        <f t="shared" si="1"/>
        <v/>
      </c>
      <c r="E64" s="45"/>
      <c r="F64" s="104"/>
    </row>
    <row r="65" spans="2:15" ht="19.95" customHeight="1">
      <c r="B65" s="22">
        <v>43934</v>
      </c>
      <c r="C65" s="39"/>
      <c r="D65" s="25" t="str">
        <f t="shared" si="1"/>
        <v/>
      </c>
      <c r="E65" s="46"/>
      <c r="F65" s="105"/>
    </row>
    <row r="66" spans="2:15" ht="19.95" customHeight="1">
      <c r="B66" s="22">
        <v>43935</v>
      </c>
      <c r="C66" s="39"/>
      <c r="D66" s="25" t="str">
        <f t="shared" si="1"/>
        <v/>
      </c>
      <c r="E66" s="25"/>
      <c r="F66" s="26" t="str">
        <f>IF(COUNT(D63:D66)&gt;0,MEDIAN(D63:D66),"")</f>
        <v/>
      </c>
    </row>
    <row r="67" spans="2:15" ht="19.95" customHeight="1">
      <c r="B67" s="22">
        <v>43936</v>
      </c>
      <c r="C67" s="39"/>
      <c r="D67" s="25" t="str">
        <f t="shared" si="1"/>
        <v/>
      </c>
      <c r="E67" s="47"/>
      <c r="F67" s="103"/>
      <c r="O67" s="40"/>
    </row>
    <row r="68" spans="2:15" ht="19.95" customHeight="1">
      <c r="B68" s="22">
        <v>43937</v>
      </c>
      <c r="C68" s="39"/>
      <c r="D68" s="25" t="str">
        <f t="shared" si="1"/>
        <v/>
      </c>
      <c r="E68" s="45"/>
      <c r="F68" s="104"/>
      <c r="O68" s="40"/>
    </row>
    <row r="69" spans="2:15" ht="19.95" customHeight="1">
      <c r="B69" s="22">
        <v>43938</v>
      </c>
      <c r="C69" s="39"/>
      <c r="D69" s="25" t="str">
        <f t="shared" si="1"/>
        <v/>
      </c>
      <c r="E69" s="45"/>
      <c r="F69" s="104"/>
    </row>
    <row r="70" spans="2:15" ht="19.95" customHeight="1">
      <c r="B70" s="22">
        <v>43939</v>
      </c>
      <c r="C70" s="39"/>
      <c r="D70" s="25" t="str">
        <f t="shared" si="1"/>
        <v/>
      </c>
      <c r="E70" s="46"/>
      <c r="F70" s="105"/>
    </row>
    <row r="71" spans="2:15" ht="19.95" customHeight="1">
      <c r="B71" s="22">
        <v>43940</v>
      </c>
      <c r="C71" s="39"/>
      <c r="D71" s="25" t="str">
        <f t="shared" si="1"/>
        <v/>
      </c>
      <c r="E71" s="25"/>
      <c r="F71" s="26" t="str">
        <f>IF(COUNT(D68:D71)&gt;0,MEDIAN(D68:D71),"")</f>
        <v/>
      </c>
    </row>
    <row r="72" spans="2:15" ht="19.95" customHeight="1">
      <c r="B72" s="22">
        <v>43941</v>
      </c>
      <c r="C72" s="39"/>
      <c r="D72" s="25" t="str">
        <f t="shared" si="1"/>
        <v/>
      </c>
      <c r="E72" s="47"/>
      <c r="F72" s="103"/>
    </row>
    <row r="73" spans="2:15" ht="19.95" customHeight="1">
      <c r="B73" s="22">
        <v>43942</v>
      </c>
      <c r="C73" s="39"/>
      <c r="D73" s="25" t="str">
        <f t="shared" si="1"/>
        <v/>
      </c>
      <c r="E73" s="45"/>
      <c r="F73" s="104"/>
    </row>
    <row r="74" spans="2:15" ht="19.95" customHeight="1">
      <c r="B74" s="22">
        <v>43943</v>
      </c>
      <c r="C74" s="39"/>
      <c r="D74" s="25" t="str">
        <f t="shared" si="1"/>
        <v/>
      </c>
      <c r="E74" s="45"/>
      <c r="F74" s="104"/>
    </row>
    <row r="75" spans="2:15" ht="19.95" customHeight="1">
      <c r="B75" s="22">
        <v>43944</v>
      </c>
      <c r="C75" s="39"/>
      <c r="D75" s="25" t="str">
        <f t="shared" si="1"/>
        <v/>
      </c>
      <c r="E75" s="46"/>
      <c r="F75" s="105"/>
    </row>
    <row r="76" spans="2:15" ht="19.95" customHeight="1">
      <c r="B76" s="22">
        <v>43945</v>
      </c>
      <c r="C76" s="39"/>
      <c r="D76" s="25" t="str">
        <f t="shared" si="1"/>
        <v/>
      </c>
      <c r="E76" s="25"/>
      <c r="F76" s="26" t="str">
        <f>IF(COUNT(D73:D76)&gt;0,MEDIAN(D73:D76),"")</f>
        <v/>
      </c>
    </row>
    <row r="77" spans="2:15" ht="19.95" customHeight="1">
      <c r="B77" s="22">
        <v>43946</v>
      </c>
      <c r="C77" s="39"/>
      <c r="D77" s="25" t="str">
        <f t="shared" si="1"/>
        <v/>
      </c>
      <c r="E77" s="47"/>
      <c r="F77" s="103"/>
    </row>
    <row r="78" spans="2:15" ht="19.95" customHeight="1">
      <c r="B78" s="22">
        <v>43947</v>
      </c>
      <c r="C78" s="39"/>
      <c r="D78" s="25" t="str">
        <f t="shared" si="1"/>
        <v/>
      </c>
      <c r="E78" s="45"/>
      <c r="F78" s="104"/>
    </row>
    <row r="79" spans="2:15" ht="19.95" customHeight="1">
      <c r="B79" s="22">
        <v>43948</v>
      </c>
      <c r="C79" s="39"/>
      <c r="D79" s="25" t="str">
        <f t="shared" si="1"/>
        <v/>
      </c>
      <c r="E79" s="45"/>
      <c r="F79" s="104"/>
    </row>
    <row r="80" spans="2:15" ht="19.95" customHeight="1">
      <c r="B80" s="22">
        <v>43949</v>
      </c>
      <c r="C80" s="39"/>
      <c r="D80" s="25" t="str">
        <f t="shared" si="1"/>
        <v/>
      </c>
      <c r="E80" s="46"/>
      <c r="F80" s="105"/>
    </row>
    <row r="81" spans="2:6" ht="19.95" customHeight="1">
      <c r="B81" s="22">
        <v>43950</v>
      </c>
      <c r="C81" s="39"/>
      <c r="D81" s="25" t="str">
        <f t="shared" si="1"/>
        <v/>
      </c>
      <c r="E81" s="25"/>
      <c r="F81" s="26" t="str">
        <f>IF(COUNT(D78:D81)&gt;0,MEDIAN(D78:D81),"")</f>
        <v/>
      </c>
    </row>
    <row r="82" spans="2:6" ht="19.95" customHeight="1">
      <c r="B82" s="22">
        <v>43951</v>
      </c>
      <c r="C82" s="39"/>
      <c r="D82" s="25" t="str">
        <f t="shared" si="1"/>
        <v/>
      </c>
      <c r="E82" s="47"/>
      <c r="F82" s="103"/>
    </row>
    <row r="83" spans="2:6" ht="19.95" customHeight="1">
      <c r="B83" s="22">
        <v>43952</v>
      </c>
      <c r="C83" s="39"/>
      <c r="D83" s="25" t="str">
        <f t="shared" si="1"/>
        <v/>
      </c>
      <c r="E83" s="45"/>
      <c r="F83" s="104"/>
    </row>
    <row r="84" spans="2:6" ht="19.95" customHeight="1">
      <c r="B84" s="22">
        <v>43953</v>
      </c>
      <c r="C84" s="39"/>
      <c r="D84" s="25" t="str">
        <f t="shared" si="1"/>
        <v/>
      </c>
      <c r="E84" s="45"/>
      <c r="F84" s="104"/>
    </row>
    <row r="85" spans="2:6" ht="19.95" customHeight="1">
      <c r="B85" s="22">
        <v>43954</v>
      </c>
      <c r="C85" s="39"/>
      <c r="D85" s="25" t="str">
        <f t="shared" si="1"/>
        <v/>
      </c>
      <c r="E85" s="46"/>
      <c r="F85" s="105"/>
    </row>
    <row r="86" spans="2:6" ht="19.95" customHeight="1">
      <c r="B86" s="22">
        <v>43955</v>
      </c>
      <c r="C86" s="39"/>
      <c r="D86" s="25" t="str">
        <f t="shared" si="1"/>
        <v/>
      </c>
      <c r="E86" s="25"/>
      <c r="F86" s="26" t="str">
        <f>IF(COUNT(D83:D86)&gt;0,MEDIAN(D83:D86),"")</f>
        <v/>
      </c>
    </row>
    <row r="87" spans="2:6" ht="19.95" customHeight="1">
      <c r="B87" s="22">
        <v>43956</v>
      </c>
      <c r="C87" s="39"/>
      <c r="D87" s="25" t="str">
        <f t="shared" ref="D87:D113" si="2">IF(C87=0,"",+IF(C87="","-",+IF(C86=0,"",+IF(C86="","-",+IF(COUNT(C86:C87)=2,(C87-C86)/C86,"-")))))</f>
        <v/>
      </c>
      <c r="E87" s="47"/>
      <c r="F87" s="103"/>
    </row>
    <row r="88" spans="2:6" ht="19.95" customHeight="1">
      <c r="B88" s="22">
        <v>43957</v>
      </c>
      <c r="C88" s="39"/>
      <c r="D88" s="25" t="str">
        <f t="shared" si="2"/>
        <v/>
      </c>
      <c r="E88" s="45"/>
      <c r="F88" s="104"/>
    </row>
    <row r="89" spans="2:6" ht="19.95" customHeight="1">
      <c r="B89" s="22">
        <v>43958</v>
      </c>
      <c r="C89" s="39"/>
      <c r="D89" s="25" t="str">
        <f t="shared" si="2"/>
        <v/>
      </c>
      <c r="E89" s="45"/>
      <c r="F89" s="104"/>
    </row>
    <row r="90" spans="2:6" ht="19.95" customHeight="1">
      <c r="B90" s="22">
        <v>43959</v>
      </c>
      <c r="C90" s="39"/>
      <c r="D90" s="25" t="str">
        <f t="shared" si="2"/>
        <v/>
      </c>
      <c r="E90" s="46"/>
      <c r="F90" s="105"/>
    </row>
    <row r="91" spans="2:6" ht="19.95" customHeight="1">
      <c r="B91" s="22">
        <v>43960</v>
      </c>
      <c r="C91" s="23"/>
      <c r="D91" s="25" t="str">
        <f t="shared" si="2"/>
        <v/>
      </c>
      <c r="E91" s="25"/>
      <c r="F91" s="26" t="str">
        <f>IF(COUNT(D88:D91)&gt;0,MEDIAN(D88:D91),"")</f>
        <v/>
      </c>
    </row>
    <row r="92" spans="2:6" ht="19.95" customHeight="1">
      <c r="B92" s="22">
        <v>43961</v>
      </c>
      <c r="C92" s="23"/>
      <c r="D92" s="25" t="str">
        <f t="shared" si="2"/>
        <v/>
      </c>
      <c r="E92" s="47"/>
      <c r="F92" s="103"/>
    </row>
    <row r="93" spans="2:6" ht="19.95" customHeight="1">
      <c r="B93" s="22">
        <v>43962</v>
      </c>
      <c r="C93" s="23"/>
      <c r="D93" s="25" t="str">
        <f t="shared" si="2"/>
        <v/>
      </c>
      <c r="E93" s="45"/>
      <c r="F93" s="104"/>
    </row>
    <row r="94" spans="2:6" ht="19.95" customHeight="1">
      <c r="B94" s="22">
        <v>43963</v>
      </c>
      <c r="C94" s="23"/>
      <c r="D94" s="25" t="str">
        <f t="shared" si="2"/>
        <v/>
      </c>
      <c r="E94" s="45"/>
      <c r="F94" s="104"/>
    </row>
    <row r="95" spans="2:6" ht="19.95" customHeight="1">
      <c r="B95" s="22">
        <v>43964</v>
      </c>
      <c r="C95" s="23"/>
      <c r="D95" s="25" t="str">
        <f t="shared" si="2"/>
        <v/>
      </c>
      <c r="E95" s="46"/>
      <c r="F95" s="105"/>
    </row>
    <row r="96" spans="2:6" ht="19.95" customHeight="1">
      <c r="B96" s="22">
        <v>43965</v>
      </c>
      <c r="C96" s="23"/>
      <c r="D96" s="25" t="str">
        <f t="shared" si="2"/>
        <v/>
      </c>
      <c r="E96" s="25"/>
      <c r="F96" s="26" t="str">
        <f>IF(COUNT(D93:D96)&gt;0,MEDIAN(D93:D96),"")</f>
        <v/>
      </c>
    </row>
    <row r="97" spans="2:6" ht="19.95" customHeight="1">
      <c r="B97" s="22">
        <v>43966</v>
      </c>
      <c r="C97" s="23"/>
      <c r="D97" s="25" t="str">
        <f t="shared" si="2"/>
        <v/>
      </c>
      <c r="E97" s="47"/>
      <c r="F97" s="103"/>
    </row>
    <row r="98" spans="2:6" ht="19.95" customHeight="1">
      <c r="B98" s="22">
        <v>43967</v>
      </c>
      <c r="C98" s="23"/>
      <c r="D98" s="25" t="str">
        <f t="shared" si="2"/>
        <v/>
      </c>
      <c r="E98" s="45"/>
      <c r="F98" s="104"/>
    </row>
    <row r="99" spans="2:6" ht="19.95" customHeight="1">
      <c r="B99" s="22">
        <v>43968</v>
      </c>
      <c r="C99" s="23"/>
      <c r="D99" s="25" t="str">
        <f t="shared" si="2"/>
        <v/>
      </c>
      <c r="E99" s="45"/>
      <c r="F99" s="104"/>
    </row>
    <row r="100" spans="2:6" ht="19.95" customHeight="1">
      <c r="B100" s="22">
        <v>43969</v>
      </c>
      <c r="C100" s="23"/>
      <c r="D100" s="25" t="str">
        <f t="shared" si="2"/>
        <v/>
      </c>
      <c r="E100" s="46"/>
      <c r="F100" s="105"/>
    </row>
    <row r="101" spans="2:6" ht="19.95" customHeight="1">
      <c r="B101" s="22">
        <v>43970</v>
      </c>
      <c r="C101" s="23"/>
      <c r="D101" s="25" t="str">
        <f t="shared" si="2"/>
        <v/>
      </c>
      <c r="E101" s="25"/>
      <c r="F101" s="26" t="str">
        <f>IF(COUNT(D98:D101)&gt;0,MEDIAN(D98:D101),"")</f>
        <v/>
      </c>
    </row>
    <row r="102" spans="2:6" ht="19.95" customHeight="1">
      <c r="B102" s="22">
        <v>43971</v>
      </c>
      <c r="C102" s="23"/>
      <c r="D102" s="25" t="str">
        <f t="shared" si="2"/>
        <v/>
      </c>
      <c r="E102" s="47"/>
      <c r="F102" s="103"/>
    </row>
    <row r="103" spans="2:6" ht="19.95" customHeight="1">
      <c r="B103" s="22">
        <v>43972</v>
      </c>
      <c r="C103" s="23"/>
      <c r="D103" s="25" t="str">
        <f t="shared" si="2"/>
        <v/>
      </c>
      <c r="E103" s="45"/>
      <c r="F103" s="104"/>
    </row>
    <row r="104" spans="2:6" ht="19.95" customHeight="1">
      <c r="B104" s="22">
        <v>43973</v>
      </c>
      <c r="C104" s="23"/>
      <c r="D104" s="25" t="str">
        <f t="shared" si="2"/>
        <v/>
      </c>
      <c r="E104" s="45"/>
      <c r="F104" s="104"/>
    </row>
    <row r="105" spans="2:6" ht="19.95" customHeight="1">
      <c r="B105" s="22">
        <v>43974</v>
      </c>
      <c r="C105" s="23"/>
      <c r="D105" s="25" t="str">
        <f t="shared" si="2"/>
        <v/>
      </c>
      <c r="E105" s="46"/>
      <c r="F105" s="105"/>
    </row>
    <row r="106" spans="2:6" ht="19.95" customHeight="1">
      <c r="B106" s="22">
        <v>43975</v>
      </c>
      <c r="C106" s="23"/>
      <c r="D106" s="25" t="str">
        <f t="shared" si="2"/>
        <v/>
      </c>
      <c r="E106" s="25"/>
      <c r="F106" s="26" t="str">
        <f>IF(COUNT(D103:D106)&gt;0,MEDIAN(D103:D106),"")</f>
        <v/>
      </c>
    </row>
    <row r="107" spans="2:6" ht="19.95" customHeight="1">
      <c r="B107" s="22">
        <v>43976</v>
      </c>
      <c r="C107" s="23"/>
      <c r="D107" s="25" t="str">
        <f t="shared" si="2"/>
        <v/>
      </c>
      <c r="E107" s="47"/>
      <c r="F107" s="103"/>
    </row>
    <row r="108" spans="2:6" ht="19.95" customHeight="1">
      <c r="B108" s="22">
        <v>43977</v>
      </c>
      <c r="C108" s="23"/>
      <c r="D108" s="25" t="str">
        <f t="shared" si="2"/>
        <v/>
      </c>
      <c r="E108" s="45"/>
      <c r="F108" s="104"/>
    </row>
    <row r="109" spans="2:6" ht="19.95" customHeight="1">
      <c r="B109" s="22">
        <v>43978</v>
      </c>
      <c r="C109" s="23"/>
      <c r="D109" s="25" t="str">
        <f t="shared" si="2"/>
        <v/>
      </c>
      <c r="E109" s="45"/>
      <c r="F109" s="104"/>
    </row>
    <row r="110" spans="2:6" ht="19.95" customHeight="1">
      <c r="B110" s="22">
        <v>43979</v>
      </c>
      <c r="C110" s="23"/>
      <c r="D110" s="25" t="str">
        <f t="shared" si="2"/>
        <v/>
      </c>
      <c r="E110" s="46"/>
      <c r="F110" s="105"/>
    </row>
    <row r="111" spans="2:6" ht="19.95" customHeight="1">
      <c r="B111" s="22">
        <v>43980</v>
      </c>
      <c r="C111" s="23"/>
      <c r="D111" s="25" t="str">
        <f t="shared" si="2"/>
        <v/>
      </c>
      <c r="E111" s="25"/>
      <c r="F111" s="26" t="str">
        <f>IF(COUNT(D108:D111)&gt;0,MEDIAN(D108:D111),"")</f>
        <v/>
      </c>
    </row>
    <row r="112" spans="2:6" ht="19.95" customHeight="1">
      <c r="B112" s="22">
        <v>43981</v>
      </c>
      <c r="C112" s="23"/>
      <c r="D112" s="25" t="str">
        <f t="shared" si="2"/>
        <v/>
      </c>
      <c r="E112" s="47"/>
      <c r="F112" s="103"/>
    </row>
    <row r="113" spans="2:6" ht="19.95" customHeight="1">
      <c r="B113" s="22">
        <v>43982</v>
      </c>
      <c r="C113" s="23"/>
      <c r="D113" s="25" t="str">
        <f t="shared" si="2"/>
        <v/>
      </c>
      <c r="E113" s="45"/>
      <c r="F113" s="104"/>
    </row>
  </sheetData>
  <sheetProtection algorithmName="SHA-512" hashValue="auSCjiVWtx1T2qH6QQi2KqSXJc6IdajD7ZXVXNvakxwPRrQEk/28q0UaV6bJCZhe/fGy1fkuMb5mno8ncIYLsg==" saltValue="b0F+mgyGPMsCIV0Sf9n70g==" spinCount="100000" sheet="1" objects="1" scenarios="1"/>
  <mergeCells count="50">
    <mergeCell ref="H31:W32"/>
    <mergeCell ref="F42:F45"/>
    <mergeCell ref="H17:W20"/>
    <mergeCell ref="F112:F113"/>
    <mergeCell ref="F87:F90"/>
    <mergeCell ref="F92:F95"/>
    <mergeCell ref="F97:F100"/>
    <mergeCell ref="F72:F75"/>
    <mergeCell ref="F77:F80"/>
    <mergeCell ref="F82:F85"/>
    <mergeCell ref="H36:W39"/>
    <mergeCell ref="H41:W46"/>
    <mergeCell ref="F102:F105"/>
    <mergeCell ref="F107:F110"/>
    <mergeCell ref="F52:F55"/>
    <mergeCell ref="F57:F60"/>
    <mergeCell ref="F62:F65"/>
    <mergeCell ref="F67:F70"/>
    <mergeCell ref="F47:F50"/>
    <mergeCell ref="F37:F40"/>
    <mergeCell ref="F22:F25"/>
    <mergeCell ref="F27:F30"/>
    <mergeCell ref="F32:F35"/>
    <mergeCell ref="H4:W6"/>
    <mergeCell ref="D11:F11"/>
    <mergeCell ref="C5:F5"/>
    <mergeCell ref="C6:F6"/>
    <mergeCell ref="B8:C8"/>
    <mergeCell ref="B9:C9"/>
    <mergeCell ref="B10:C10"/>
    <mergeCell ref="B2:F2"/>
    <mergeCell ref="D8:F8"/>
    <mergeCell ref="H8:W8"/>
    <mergeCell ref="E9:F9"/>
    <mergeCell ref="H2:O2"/>
    <mergeCell ref="Q2:R2"/>
    <mergeCell ref="H14:W15"/>
    <mergeCell ref="H22:W28"/>
    <mergeCell ref="D12:F12"/>
    <mergeCell ref="D10:F10"/>
    <mergeCell ref="B17:F19"/>
    <mergeCell ref="D13:F13"/>
    <mergeCell ref="B14:C14"/>
    <mergeCell ref="D14:F14"/>
    <mergeCell ref="B15:C15"/>
    <mergeCell ref="D15:F15"/>
    <mergeCell ref="B20:B21"/>
    <mergeCell ref="C20:C21"/>
    <mergeCell ref="D20:D21"/>
    <mergeCell ref="F20:F21"/>
  </mergeCells>
  <phoneticPr fontId="5"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2B39-0F3D-4B52-836A-B426797CB3AC}">
  <dimension ref="A1:H100"/>
  <sheetViews>
    <sheetView workbookViewId="0">
      <selection activeCell="H28" sqref="H28"/>
    </sheetView>
  </sheetViews>
  <sheetFormatPr defaultRowHeight="13.2"/>
  <cols>
    <col min="1" max="4" width="8.88671875" style="8"/>
    <col min="5" max="5" width="8.88671875" style="10"/>
    <col min="6" max="8" width="8.88671875" style="8"/>
    <col min="9" max="16384" width="8.88671875" style="41"/>
  </cols>
  <sheetData>
    <row r="1" spans="1:8">
      <c r="A1" s="7">
        <f>+[1]Calculator!D8*100</f>
        <v>18.065268065268064</v>
      </c>
      <c r="B1" s="7">
        <f>+TRUNC(A1)</f>
        <v>18</v>
      </c>
      <c r="D1" s="9">
        <v>0.01</v>
      </c>
      <c r="E1" s="10">
        <f>100/D1/100</f>
        <v>100</v>
      </c>
      <c r="G1" s="8">
        <v>1</v>
      </c>
      <c r="H1" s="8">
        <v>100</v>
      </c>
    </row>
    <row r="2" spans="1:8">
      <c r="D2" s="9">
        <v>0.02</v>
      </c>
      <c r="E2" s="10">
        <f t="shared" ref="E2:E65" si="0">100/D2/100</f>
        <v>50</v>
      </c>
      <c r="G2" s="8">
        <v>2</v>
      </c>
      <c r="H2" s="8">
        <v>50</v>
      </c>
    </row>
    <row r="3" spans="1:8">
      <c r="D3" s="9">
        <v>0.03</v>
      </c>
      <c r="E3" s="10">
        <f t="shared" si="0"/>
        <v>33.333333333333336</v>
      </c>
      <c r="G3" s="8">
        <v>3</v>
      </c>
      <c r="H3" s="8">
        <v>33.333333333333336</v>
      </c>
    </row>
    <row r="4" spans="1:8">
      <c r="D4" s="9">
        <v>0.04</v>
      </c>
      <c r="E4" s="10">
        <f t="shared" si="0"/>
        <v>25</v>
      </c>
      <c r="G4" s="8">
        <v>4</v>
      </c>
      <c r="H4" s="8">
        <v>25</v>
      </c>
    </row>
    <row r="5" spans="1:8">
      <c r="D5" s="9">
        <v>0.05</v>
      </c>
      <c r="E5" s="10">
        <f t="shared" si="0"/>
        <v>20</v>
      </c>
      <c r="G5" s="8">
        <v>5</v>
      </c>
      <c r="H5" s="8">
        <v>20</v>
      </c>
    </row>
    <row r="6" spans="1:8">
      <c r="D6" s="9">
        <v>0.06</v>
      </c>
      <c r="E6" s="10">
        <f t="shared" si="0"/>
        <v>16.666666666666668</v>
      </c>
      <c r="G6" s="8">
        <v>6</v>
      </c>
      <c r="H6" s="8">
        <v>16.666666666666668</v>
      </c>
    </row>
    <row r="7" spans="1:8">
      <c r="D7" s="9">
        <v>7.0000000000000007E-2</v>
      </c>
      <c r="E7" s="10">
        <f t="shared" si="0"/>
        <v>14.285714285714285</v>
      </c>
      <c r="G7" s="8">
        <v>7</v>
      </c>
      <c r="H7" s="8">
        <v>14.285714285714285</v>
      </c>
    </row>
    <row r="8" spans="1:8">
      <c r="D8" s="9">
        <v>0.08</v>
      </c>
      <c r="E8" s="10">
        <f t="shared" si="0"/>
        <v>12.5</v>
      </c>
      <c r="G8" s="8">
        <v>8</v>
      </c>
      <c r="H8" s="8">
        <v>12.5</v>
      </c>
    </row>
    <row r="9" spans="1:8">
      <c r="D9" s="9">
        <v>0.09</v>
      </c>
      <c r="E9" s="10">
        <f t="shared" si="0"/>
        <v>11.111111111111111</v>
      </c>
      <c r="G9" s="8">
        <v>9</v>
      </c>
      <c r="H9" s="8">
        <v>11.111111111111111</v>
      </c>
    </row>
    <row r="10" spans="1:8">
      <c r="D10" s="9">
        <v>0.1</v>
      </c>
      <c r="E10" s="10">
        <f t="shared" si="0"/>
        <v>10</v>
      </c>
      <c r="G10" s="8">
        <v>10</v>
      </c>
      <c r="H10" s="8">
        <v>10</v>
      </c>
    </row>
    <row r="11" spans="1:8">
      <c r="D11" s="9">
        <v>0.11</v>
      </c>
      <c r="E11" s="10">
        <f t="shared" si="0"/>
        <v>9.0909090909090917</v>
      </c>
      <c r="G11" s="8">
        <v>11</v>
      </c>
      <c r="H11" s="8">
        <v>9.0909090909090917</v>
      </c>
    </row>
    <row r="12" spans="1:8">
      <c r="D12" s="9">
        <v>0.12</v>
      </c>
      <c r="E12" s="10">
        <f t="shared" si="0"/>
        <v>8.3333333333333339</v>
      </c>
      <c r="G12" s="8">
        <v>12</v>
      </c>
      <c r="H12" s="8">
        <v>8.3333333333333339</v>
      </c>
    </row>
    <row r="13" spans="1:8">
      <c r="D13" s="9">
        <v>0.13</v>
      </c>
      <c r="E13" s="10">
        <f t="shared" si="0"/>
        <v>7.6923076923076916</v>
      </c>
      <c r="G13" s="8">
        <v>13</v>
      </c>
      <c r="H13" s="8">
        <v>7.6923076923076916</v>
      </c>
    </row>
    <row r="14" spans="1:8">
      <c r="D14" s="9">
        <v>0.14000000000000001</v>
      </c>
      <c r="E14" s="10">
        <f t="shared" si="0"/>
        <v>7.1428571428571423</v>
      </c>
      <c r="G14" s="8">
        <v>14</v>
      </c>
      <c r="H14" s="8">
        <v>7.1428571428571423</v>
      </c>
    </row>
    <row r="15" spans="1:8">
      <c r="D15" s="9">
        <v>0.15</v>
      </c>
      <c r="E15" s="10">
        <f t="shared" si="0"/>
        <v>6.6666666666666679</v>
      </c>
      <c r="G15" s="8">
        <v>15</v>
      </c>
      <c r="H15" s="8">
        <v>6.6666666666666679</v>
      </c>
    </row>
    <row r="16" spans="1:8">
      <c r="D16" s="9">
        <v>0.16</v>
      </c>
      <c r="E16" s="10">
        <f t="shared" si="0"/>
        <v>6.25</v>
      </c>
      <c r="G16" s="8">
        <v>16</v>
      </c>
      <c r="H16" s="8">
        <v>6.25</v>
      </c>
    </row>
    <row r="17" spans="4:8">
      <c r="D17" s="9">
        <v>0.17</v>
      </c>
      <c r="E17" s="10">
        <f t="shared" si="0"/>
        <v>5.882352941176471</v>
      </c>
      <c r="G17" s="8">
        <v>17</v>
      </c>
      <c r="H17" s="8">
        <v>5.882352941176471</v>
      </c>
    </row>
    <row r="18" spans="4:8">
      <c r="D18" s="9">
        <v>0.18</v>
      </c>
      <c r="E18" s="10">
        <f t="shared" si="0"/>
        <v>5.5555555555555554</v>
      </c>
      <c r="G18" s="8">
        <v>18</v>
      </c>
      <c r="H18" s="8">
        <v>5.5555555555555554</v>
      </c>
    </row>
    <row r="19" spans="4:8">
      <c r="D19" s="9">
        <v>0.19</v>
      </c>
      <c r="E19" s="10">
        <f t="shared" si="0"/>
        <v>5.2631578947368416</v>
      </c>
      <c r="G19" s="8">
        <v>19</v>
      </c>
      <c r="H19" s="8">
        <v>5.2631578947368416</v>
      </c>
    </row>
    <row r="20" spans="4:8">
      <c r="D20" s="9">
        <v>0.2</v>
      </c>
      <c r="E20" s="10">
        <f t="shared" si="0"/>
        <v>5</v>
      </c>
      <c r="G20" s="8">
        <v>20</v>
      </c>
      <c r="H20" s="8">
        <v>5</v>
      </c>
    </row>
    <row r="21" spans="4:8">
      <c r="D21" s="9">
        <v>0.21</v>
      </c>
      <c r="E21" s="10">
        <f t="shared" si="0"/>
        <v>4.7619047619047619</v>
      </c>
      <c r="G21" s="8">
        <v>21</v>
      </c>
      <c r="H21" s="8">
        <v>4.7619047619047619</v>
      </c>
    </row>
    <row r="22" spans="4:8">
      <c r="D22" s="9">
        <v>0.22</v>
      </c>
      <c r="E22" s="10">
        <f t="shared" si="0"/>
        <v>4.5454545454545459</v>
      </c>
      <c r="G22" s="8">
        <v>22</v>
      </c>
      <c r="H22" s="8">
        <v>4.5454545454545459</v>
      </c>
    </row>
    <row r="23" spans="4:8">
      <c r="D23" s="9">
        <v>0.23</v>
      </c>
      <c r="E23" s="10">
        <f t="shared" si="0"/>
        <v>4.3478260869565215</v>
      </c>
      <c r="G23" s="8">
        <v>23</v>
      </c>
      <c r="H23" s="8">
        <v>4.3478260869565215</v>
      </c>
    </row>
    <row r="24" spans="4:8">
      <c r="D24" s="9">
        <v>0.24</v>
      </c>
      <c r="E24" s="10">
        <f t="shared" si="0"/>
        <v>4.166666666666667</v>
      </c>
      <c r="G24" s="8">
        <v>24</v>
      </c>
      <c r="H24" s="8">
        <v>4.166666666666667</v>
      </c>
    </row>
    <row r="25" spans="4:8">
      <c r="D25" s="9">
        <v>0.25</v>
      </c>
      <c r="E25" s="10">
        <f t="shared" si="0"/>
        <v>4</v>
      </c>
      <c r="G25" s="8">
        <v>25</v>
      </c>
      <c r="H25" s="8">
        <v>4</v>
      </c>
    </row>
    <row r="26" spans="4:8">
      <c r="D26" s="9">
        <v>0.26</v>
      </c>
      <c r="E26" s="10">
        <f t="shared" si="0"/>
        <v>3.8461538461538458</v>
      </c>
      <c r="G26" s="8">
        <v>26</v>
      </c>
      <c r="H26" s="8">
        <v>3.8461538461538458</v>
      </c>
    </row>
    <row r="27" spans="4:8">
      <c r="D27" s="9">
        <v>0.27</v>
      </c>
      <c r="E27" s="10">
        <f t="shared" si="0"/>
        <v>3.7037037037037033</v>
      </c>
      <c r="G27" s="8">
        <v>27</v>
      </c>
      <c r="H27" s="8">
        <v>3.7037037037037033</v>
      </c>
    </row>
    <row r="28" spans="4:8">
      <c r="D28" s="9">
        <v>0.28000000000000003</v>
      </c>
      <c r="E28" s="10">
        <f t="shared" si="0"/>
        <v>3.5714285714285712</v>
      </c>
      <c r="G28" s="8">
        <v>28</v>
      </c>
      <c r="H28" s="8">
        <v>3.5714285714285712</v>
      </c>
    </row>
    <row r="29" spans="4:8">
      <c r="D29" s="9">
        <v>0.28999999999999998</v>
      </c>
      <c r="E29" s="10">
        <f t="shared" si="0"/>
        <v>3.4482758620689657</v>
      </c>
      <c r="G29" s="8">
        <v>29</v>
      </c>
      <c r="H29" s="8">
        <v>3.4482758620689657</v>
      </c>
    </row>
    <row r="30" spans="4:8">
      <c r="D30" s="9">
        <v>0.3</v>
      </c>
      <c r="E30" s="10">
        <f t="shared" si="0"/>
        <v>3.3333333333333339</v>
      </c>
      <c r="G30" s="8">
        <v>30</v>
      </c>
      <c r="H30" s="8">
        <v>3.3333333333333339</v>
      </c>
    </row>
    <row r="31" spans="4:8">
      <c r="D31" s="9">
        <v>0.31</v>
      </c>
      <c r="E31" s="10">
        <f t="shared" si="0"/>
        <v>3.225806451612903</v>
      </c>
      <c r="G31" s="8">
        <v>31</v>
      </c>
      <c r="H31" s="8">
        <v>3.225806451612903</v>
      </c>
    </row>
    <row r="32" spans="4:8">
      <c r="D32" s="9">
        <v>0.32</v>
      </c>
      <c r="E32" s="10">
        <f t="shared" si="0"/>
        <v>3.125</v>
      </c>
      <c r="G32" s="8">
        <v>32</v>
      </c>
      <c r="H32" s="8">
        <v>3.125</v>
      </c>
    </row>
    <row r="33" spans="4:8">
      <c r="D33" s="9">
        <v>0.33</v>
      </c>
      <c r="E33" s="10">
        <f t="shared" si="0"/>
        <v>3.0303030303030298</v>
      </c>
      <c r="G33" s="8">
        <v>33</v>
      </c>
      <c r="H33" s="8">
        <v>3.0303030303030298</v>
      </c>
    </row>
    <row r="34" spans="4:8">
      <c r="D34" s="9">
        <v>0.34</v>
      </c>
      <c r="E34" s="10">
        <f t="shared" si="0"/>
        <v>2.9411764705882355</v>
      </c>
      <c r="G34" s="8">
        <v>34</v>
      </c>
      <c r="H34" s="8">
        <v>2.9411764705882355</v>
      </c>
    </row>
    <row r="35" spans="4:8">
      <c r="D35" s="9">
        <v>0.35</v>
      </c>
      <c r="E35" s="10">
        <f t="shared" si="0"/>
        <v>2.8571428571428572</v>
      </c>
      <c r="G35" s="8">
        <v>35</v>
      </c>
      <c r="H35" s="8">
        <v>2.8571428571428572</v>
      </c>
    </row>
    <row r="36" spans="4:8">
      <c r="D36" s="9">
        <v>0.36</v>
      </c>
      <c r="E36" s="10">
        <f t="shared" si="0"/>
        <v>2.7777777777777777</v>
      </c>
      <c r="G36" s="8">
        <v>36</v>
      </c>
      <c r="H36" s="8">
        <v>2.7777777777777777</v>
      </c>
    </row>
    <row r="37" spans="4:8">
      <c r="D37" s="9">
        <v>0.37</v>
      </c>
      <c r="E37" s="10">
        <f t="shared" si="0"/>
        <v>2.7027027027027026</v>
      </c>
      <c r="G37" s="8">
        <v>37</v>
      </c>
      <c r="H37" s="8">
        <v>2.7027027027027026</v>
      </c>
    </row>
    <row r="38" spans="4:8">
      <c r="D38" s="9">
        <v>0.38</v>
      </c>
      <c r="E38" s="10">
        <f t="shared" si="0"/>
        <v>2.6315789473684208</v>
      </c>
      <c r="G38" s="8">
        <v>38</v>
      </c>
      <c r="H38" s="8">
        <v>2.6315789473684208</v>
      </c>
    </row>
    <row r="39" spans="4:8">
      <c r="D39" s="9">
        <v>0.39</v>
      </c>
      <c r="E39" s="10">
        <f t="shared" si="0"/>
        <v>2.5641025641025639</v>
      </c>
      <c r="G39" s="8">
        <v>39</v>
      </c>
      <c r="H39" s="8">
        <v>2.5641025641025639</v>
      </c>
    </row>
    <row r="40" spans="4:8">
      <c r="D40" s="9">
        <v>0.4</v>
      </c>
      <c r="E40" s="10">
        <f t="shared" si="0"/>
        <v>2.5</v>
      </c>
      <c r="G40" s="8">
        <v>40</v>
      </c>
      <c r="H40" s="8">
        <v>2.5</v>
      </c>
    </row>
    <row r="41" spans="4:8">
      <c r="D41" s="9">
        <v>0.41</v>
      </c>
      <c r="E41" s="10">
        <f t="shared" si="0"/>
        <v>2.4390243902439024</v>
      </c>
      <c r="G41" s="8">
        <v>41</v>
      </c>
      <c r="H41" s="8">
        <v>2.4390243902439024</v>
      </c>
    </row>
    <row r="42" spans="4:8">
      <c r="D42" s="9">
        <v>0.42</v>
      </c>
      <c r="E42" s="10">
        <f t="shared" si="0"/>
        <v>2.3809523809523809</v>
      </c>
      <c r="G42" s="8">
        <v>42</v>
      </c>
      <c r="H42" s="8">
        <v>2.3809523809523809</v>
      </c>
    </row>
    <row r="43" spans="4:8">
      <c r="D43" s="9">
        <v>0.43</v>
      </c>
      <c r="E43" s="10">
        <f t="shared" si="0"/>
        <v>2.3255813953488373</v>
      </c>
      <c r="G43" s="8">
        <v>43</v>
      </c>
      <c r="H43" s="8">
        <v>2.3255813953488373</v>
      </c>
    </row>
    <row r="44" spans="4:8">
      <c r="D44" s="9">
        <v>0.44</v>
      </c>
      <c r="E44" s="10">
        <f t="shared" si="0"/>
        <v>2.2727272727272729</v>
      </c>
      <c r="G44" s="8">
        <v>44</v>
      </c>
      <c r="H44" s="8">
        <v>2.2727272727272729</v>
      </c>
    </row>
    <row r="45" spans="4:8">
      <c r="D45" s="9">
        <v>0.45</v>
      </c>
      <c r="E45" s="10">
        <f t="shared" si="0"/>
        <v>2.2222222222222223</v>
      </c>
      <c r="G45" s="8">
        <v>45</v>
      </c>
      <c r="H45" s="8">
        <v>2.2222222222222223</v>
      </c>
    </row>
    <row r="46" spans="4:8">
      <c r="D46" s="9">
        <v>0.46</v>
      </c>
      <c r="E46" s="10">
        <f t="shared" si="0"/>
        <v>2.1739130434782608</v>
      </c>
      <c r="G46" s="8">
        <v>46</v>
      </c>
      <c r="H46" s="8">
        <v>2.1739130434782608</v>
      </c>
    </row>
    <row r="47" spans="4:8">
      <c r="D47" s="9">
        <v>0.47</v>
      </c>
      <c r="E47" s="10">
        <f t="shared" si="0"/>
        <v>2.1276595744680851</v>
      </c>
      <c r="G47" s="8">
        <v>47</v>
      </c>
      <c r="H47" s="8">
        <v>2.1276595744680851</v>
      </c>
    </row>
    <row r="48" spans="4:8">
      <c r="D48" s="9">
        <v>0.48</v>
      </c>
      <c r="E48" s="10">
        <f t="shared" si="0"/>
        <v>2.0833333333333335</v>
      </c>
      <c r="G48" s="8">
        <v>48</v>
      </c>
      <c r="H48" s="8">
        <v>2.0833333333333335</v>
      </c>
    </row>
    <row r="49" spans="4:8">
      <c r="D49" s="9">
        <v>0.49</v>
      </c>
      <c r="E49" s="10">
        <f t="shared" si="0"/>
        <v>2.0408163265306123</v>
      </c>
      <c r="G49" s="8">
        <v>49</v>
      </c>
      <c r="H49" s="8">
        <v>2.0408163265306123</v>
      </c>
    </row>
    <row r="50" spans="4:8">
      <c r="D50" s="9">
        <v>0.5</v>
      </c>
      <c r="E50" s="10">
        <f t="shared" si="0"/>
        <v>2</v>
      </c>
      <c r="G50" s="8">
        <v>50</v>
      </c>
      <c r="H50" s="8">
        <v>2</v>
      </c>
    </row>
    <row r="51" spans="4:8">
      <c r="D51" s="9">
        <v>0.51</v>
      </c>
      <c r="E51" s="10">
        <f t="shared" si="0"/>
        <v>1.9607843137254901</v>
      </c>
      <c r="G51" s="8">
        <v>51</v>
      </c>
      <c r="H51" s="8">
        <v>1.9607843137254901</v>
      </c>
    </row>
    <row r="52" spans="4:8">
      <c r="D52" s="9">
        <v>0.52</v>
      </c>
      <c r="E52" s="10">
        <f t="shared" si="0"/>
        <v>1.9230769230769229</v>
      </c>
      <c r="G52" s="8">
        <v>52</v>
      </c>
      <c r="H52" s="8">
        <v>1.9230769230769229</v>
      </c>
    </row>
    <row r="53" spans="4:8">
      <c r="D53" s="9">
        <v>0.53</v>
      </c>
      <c r="E53" s="10">
        <f t="shared" si="0"/>
        <v>1.8867924528301887</v>
      </c>
      <c r="G53" s="8">
        <v>53</v>
      </c>
      <c r="H53" s="8">
        <v>1.8867924528301887</v>
      </c>
    </row>
    <row r="54" spans="4:8">
      <c r="D54" s="9">
        <v>0.54</v>
      </c>
      <c r="E54" s="10">
        <f t="shared" si="0"/>
        <v>1.8518518518518516</v>
      </c>
      <c r="G54" s="8">
        <v>54</v>
      </c>
      <c r="H54" s="8">
        <v>1.8518518518518516</v>
      </c>
    </row>
    <row r="55" spans="4:8">
      <c r="D55" s="9">
        <v>0.55000000000000004</v>
      </c>
      <c r="E55" s="10">
        <f t="shared" si="0"/>
        <v>1.8181818181818181</v>
      </c>
      <c r="G55" s="8">
        <v>55</v>
      </c>
      <c r="H55" s="8">
        <v>1.8181818181818181</v>
      </c>
    </row>
    <row r="56" spans="4:8">
      <c r="D56" s="9">
        <v>0.56000000000000005</v>
      </c>
      <c r="E56" s="10">
        <f t="shared" si="0"/>
        <v>1.7857142857142856</v>
      </c>
      <c r="G56" s="8">
        <v>56</v>
      </c>
      <c r="H56" s="8">
        <v>1.7857142857142856</v>
      </c>
    </row>
    <row r="57" spans="4:8">
      <c r="D57" s="9">
        <v>0.56999999999999995</v>
      </c>
      <c r="E57" s="10">
        <f t="shared" si="0"/>
        <v>1.7543859649122808</v>
      </c>
      <c r="G57" s="8">
        <v>57</v>
      </c>
      <c r="H57" s="8">
        <v>1.7543859649122808</v>
      </c>
    </row>
    <row r="58" spans="4:8">
      <c r="D58" s="9">
        <v>0.57999999999999996</v>
      </c>
      <c r="E58" s="10">
        <f t="shared" si="0"/>
        <v>1.7241379310344829</v>
      </c>
      <c r="G58" s="8">
        <v>58</v>
      </c>
      <c r="H58" s="8">
        <v>1.7241379310344829</v>
      </c>
    </row>
    <row r="59" spans="4:8">
      <c r="D59" s="9">
        <v>0.59</v>
      </c>
      <c r="E59" s="10">
        <f t="shared" si="0"/>
        <v>1.6949152542372883</v>
      </c>
      <c r="G59" s="8">
        <v>59</v>
      </c>
      <c r="H59" s="8">
        <v>1.6949152542372883</v>
      </c>
    </row>
    <row r="60" spans="4:8">
      <c r="D60" s="9">
        <v>0.6</v>
      </c>
      <c r="E60" s="10">
        <f t="shared" si="0"/>
        <v>1.666666666666667</v>
      </c>
      <c r="G60" s="8">
        <v>60</v>
      </c>
      <c r="H60" s="8">
        <v>1.666666666666667</v>
      </c>
    </row>
    <row r="61" spans="4:8">
      <c r="D61" s="9">
        <v>0.61</v>
      </c>
      <c r="E61" s="10">
        <f t="shared" si="0"/>
        <v>1.639344262295082</v>
      </c>
      <c r="G61" s="8">
        <v>61</v>
      </c>
      <c r="H61" s="8">
        <v>1.639344262295082</v>
      </c>
    </row>
    <row r="62" spans="4:8">
      <c r="D62" s="9">
        <v>0.62</v>
      </c>
      <c r="E62" s="10">
        <f t="shared" si="0"/>
        <v>1.6129032258064515</v>
      </c>
      <c r="G62" s="8">
        <v>62</v>
      </c>
      <c r="H62" s="8">
        <v>1.6129032258064515</v>
      </c>
    </row>
    <row r="63" spans="4:8">
      <c r="D63" s="9">
        <v>0.63</v>
      </c>
      <c r="E63" s="10">
        <f t="shared" si="0"/>
        <v>1.5873015873015874</v>
      </c>
      <c r="G63" s="8">
        <v>63</v>
      </c>
      <c r="H63" s="8">
        <v>1.5873015873015874</v>
      </c>
    </row>
    <row r="64" spans="4:8">
      <c r="D64" s="9">
        <v>0.64</v>
      </c>
      <c r="E64" s="10">
        <f t="shared" si="0"/>
        <v>1.5625</v>
      </c>
      <c r="G64" s="8">
        <v>64</v>
      </c>
      <c r="H64" s="8">
        <v>1.5625</v>
      </c>
    </row>
    <row r="65" spans="4:8">
      <c r="D65" s="9">
        <v>0.65</v>
      </c>
      <c r="E65" s="10">
        <f t="shared" si="0"/>
        <v>1.5384615384615383</v>
      </c>
      <c r="G65" s="8">
        <v>65</v>
      </c>
      <c r="H65" s="8">
        <v>1.5384615384615383</v>
      </c>
    </row>
    <row r="66" spans="4:8">
      <c r="D66" s="9">
        <v>0.66</v>
      </c>
      <c r="E66" s="10">
        <f t="shared" ref="E66:E100" si="1">100/D66/100</f>
        <v>1.5151515151515149</v>
      </c>
      <c r="G66" s="8">
        <v>66</v>
      </c>
      <c r="H66" s="8">
        <v>1.5151515151515149</v>
      </c>
    </row>
    <row r="67" spans="4:8">
      <c r="D67" s="9">
        <v>0.67</v>
      </c>
      <c r="E67" s="10">
        <f t="shared" si="1"/>
        <v>1.4925373134328357</v>
      </c>
      <c r="G67" s="8">
        <v>67</v>
      </c>
      <c r="H67" s="8">
        <v>1.4925373134328357</v>
      </c>
    </row>
    <row r="68" spans="4:8">
      <c r="D68" s="9">
        <v>0.68</v>
      </c>
      <c r="E68" s="10">
        <f t="shared" si="1"/>
        <v>1.4705882352941178</v>
      </c>
      <c r="G68" s="8">
        <v>68</v>
      </c>
      <c r="H68" s="8">
        <v>1.4705882352941178</v>
      </c>
    </row>
    <row r="69" spans="4:8">
      <c r="D69" s="9">
        <v>0.69</v>
      </c>
      <c r="E69" s="10">
        <f t="shared" si="1"/>
        <v>1.4492753623188406</v>
      </c>
      <c r="G69" s="8">
        <v>69</v>
      </c>
      <c r="H69" s="8">
        <v>1.4492753623188406</v>
      </c>
    </row>
    <row r="70" spans="4:8">
      <c r="D70" s="9">
        <v>0.7</v>
      </c>
      <c r="E70" s="10">
        <f t="shared" si="1"/>
        <v>1.4285714285714286</v>
      </c>
      <c r="G70" s="8">
        <v>70</v>
      </c>
      <c r="H70" s="8">
        <v>1.4285714285714286</v>
      </c>
    </row>
    <row r="71" spans="4:8">
      <c r="D71" s="9">
        <v>0.71</v>
      </c>
      <c r="E71" s="10">
        <f t="shared" si="1"/>
        <v>1.4084507042253522</v>
      </c>
      <c r="G71" s="8">
        <v>71</v>
      </c>
      <c r="H71" s="8">
        <v>1.4084507042253522</v>
      </c>
    </row>
    <row r="72" spans="4:8">
      <c r="D72" s="9">
        <v>0.72</v>
      </c>
      <c r="E72" s="10">
        <f t="shared" si="1"/>
        <v>1.3888888888888888</v>
      </c>
      <c r="G72" s="8">
        <v>72</v>
      </c>
      <c r="H72" s="8">
        <v>1.3888888888888888</v>
      </c>
    </row>
    <row r="73" spans="4:8">
      <c r="D73" s="9">
        <v>0.73</v>
      </c>
      <c r="E73" s="10">
        <f t="shared" si="1"/>
        <v>1.3698630136986301</v>
      </c>
      <c r="G73" s="8">
        <v>73</v>
      </c>
      <c r="H73" s="8">
        <v>1.3698630136986301</v>
      </c>
    </row>
    <row r="74" spans="4:8">
      <c r="D74" s="9">
        <v>0.74</v>
      </c>
      <c r="E74" s="10">
        <f t="shared" si="1"/>
        <v>1.3513513513513513</v>
      </c>
      <c r="G74" s="8">
        <v>74</v>
      </c>
      <c r="H74" s="8">
        <v>1.3513513513513513</v>
      </c>
    </row>
    <row r="75" spans="4:8">
      <c r="D75" s="9">
        <v>0.75</v>
      </c>
      <c r="E75" s="10">
        <f t="shared" si="1"/>
        <v>1.3333333333333335</v>
      </c>
      <c r="G75" s="8">
        <v>75</v>
      </c>
      <c r="H75" s="8">
        <v>1.3333333333333335</v>
      </c>
    </row>
    <row r="76" spans="4:8">
      <c r="D76" s="9">
        <v>0.76</v>
      </c>
      <c r="E76" s="10">
        <f t="shared" si="1"/>
        <v>1.3157894736842104</v>
      </c>
      <c r="G76" s="8">
        <v>76</v>
      </c>
      <c r="H76" s="8">
        <v>1.3157894736842104</v>
      </c>
    </row>
    <row r="77" spans="4:8">
      <c r="D77" s="9">
        <v>0.77</v>
      </c>
      <c r="E77" s="10">
        <f t="shared" si="1"/>
        <v>1.2987012987012987</v>
      </c>
      <c r="G77" s="8">
        <v>77</v>
      </c>
      <c r="H77" s="8">
        <v>1.2987012987012987</v>
      </c>
    </row>
    <row r="78" spans="4:8">
      <c r="D78" s="9">
        <v>0.78</v>
      </c>
      <c r="E78" s="10">
        <f t="shared" si="1"/>
        <v>1.2820512820512819</v>
      </c>
      <c r="G78" s="8">
        <v>78</v>
      </c>
      <c r="H78" s="8">
        <v>1.2820512820512819</v>
      </c>
    </row>
    <row r="79" spans="4:8">
      <c r="D79" s="9">
        <v>0.79</v>
      </c>
      <c r="E79" s="10">
        <f t="shared" si="1"/>
        <v>1.2658227848101264</v>
      </c>
      <c r="G79" s="8">
        <v>79</v>
      </c>
      <c r="H79" s="8">
        <v>1.2658227848101264</v>
      </c>
    </row>
    <row r="80" spans="4:8">
      <c r="D80" s="9">
        <v>0.8</v>
      </c>
      <c r="E80" s="10">
        <f t="shared" si="1"/>
        <v>1.25</v>
      </c>
      <c r="G80" s="8">
        <v>80</v>
      </c>
      <c r="H80" s="8">
        <v>1.25</v>
      </c>
    </row>
    <row r="81" spans="4:8">
      <c r="D81" s="9">
        <v>0.81</v>
      </c>
      <c r="E81" s="10">
        <f t="shared" si="1"/>
        <v>1.2345679012345678</v>
      </c>
      <c r="G81" s="8">
        <v>81</v>
      </c>
      <c r="H81" s="8">
        <v>1.2345679012345678</v>
      </c>
    </row>
    <row r="82" spans="4:8">
      <c r="D82" s="9">
        <v>0.82</v>
      </c>
      <c r="E82" s="10">
        <f t="shared" si="1"/>
        <v>1.2195121951219512</v>
      </c>
      <c r="G82" s="8">
        <v>82</v>
      </c>
      <c r="H82" s="8">
        <v>1.2195121951219512</v>
      </c>
    </row>
    <row r="83" spans="4:8">
      <c r="D83" s="9">
        <v>0.83</v>
      </c>
      <c r="E83" s="10">
        <f t="shared" si="1"/>
        <v>1.2048192771084338</v>
      </c>
      <c r="G83" s="8">
        <v>83</v>
      </c>
      <c r="H83" s="8">
        <v>1.2048192771084338</v>
      </c>
    </row>
    <row r="84" spans="4:8">
      <c r="D84" s="9">
        <v>0.84</v>
      </c>
      <c r="E84" s="10">
        <f t="shared" si="1"/>
        <v>1.1904761904761905</v>
      </c>
      <c r="G84" s="8">
        <v>84</v>
      </c>
      <c r="H84" s="8">
        <v>1.1904761904761905</v>
      </c>
    </row>
    <row r="85" spans="4:8">
      <c r="D85" s="9">
        <v>0.85</v>
      </c>
      <c r="E85" s="10">
        <f t="shared" si="1"/>
        <v>1.1764705882352942</v>
      </c>
      <c r="G85" s="8">
        <v>85</v>
      </c>
      <c r="H85" s="8">
        <v>1.1764705882352942</v>
      </c>
    </row>
    <row r="86" spans="4:8">
      <c r="D86" s="9">
        <v>0.86</v>
      </c>
      <c r="E86" s="10">
        <f t="shared" si="1"/>
        <v>1.1627906976744187</v>
      </c>
      <c r="G86" s="8">
        <v>86</v>
      </c>
      <c r="H86" s="8">
        <v>1.1627906976744187</v>
      </c>
    </row>
    <row r="87" spans="4:8">
      <c r="D87" s="9">
        <v>0.87</v>
      </c>
      <c r="E87" s="10">
        <f t="shared" si="1"/>
        <v>1.1494252873563218</v>
      </c>
      <c r="G87" s="8">
        <v>87</v>
      </c>
      <c r="H87" s="8">
        <v>1.1494252873563218</v>
      </c>
    </row>
    <row r="88" spans="4:8">
      <c r="D88" s="9">
        <v>0.88</v>
      </c>
      <c r="E88" s="10">
        <f t="shared" si="1"/>
        <v>1.1363636363636365</v>
      </c>
      <c r="G88" s="8">
        <v>88</v>
      </c>
      <c r="H88" s="8">
        <v>1.1363636363636365</v>
      </c>
    </row>
    <row r="89" spans="4:8">
      <c r="D89" s="9">
        <v>0.89</v>
      </c>
      <c r="E89" s="10">
        <f t="shared" si="1"/>
        <v>1.1235955056179774</v>
      </c>
      <c r="G89" s="8">
        <v>89</v>
      </c>
      <c r="H89" s="8">
        <v>1.1235955056179774</v>
      </c>
    </row>
    <row r="90" spans="4:8">
      <c r="D90" s="9">
        <v>0.9</v>
      </c>
      <c r="E90" s="10">
        <f t="shared" si="1"/>
        <v>1.1111111111111112</v>
      </c>
      <c r="G90" s="8">
        <v>90</v>
      </c>
      <c r="H90" s="8">
        <v>1.1111111111111112</v>
      </c>
    </row>
    <row r="91" spans="4:8">
      <c r="D91" s="9">
        <v>0.91</v>
      </c>
      <c r="E91" s="10">
        <f t="shared" si="1"/>
        <v>1.0989010989010988</v>
      </c>
      <c r="G91" s="8">
        <v>91</v>
      </c>
      <c r="H91" s="8">
        <v>1.0989010989010988</v>
      </c>
    </row>
    <row r="92" spans="4:8">
      <c r="D92" s="9">
        <v>0.92</v>
      </c>
      <c r="E92" s="10">
        <f t="shared" si="1"/>
        <v>1.0869565217391304</v>
      </c>
      <c r="G92" s="8">
        <v>92</v>
      </c>
      <c r="H92" s="8">
        <v>1.0869565217391304</v>
      </c>
    </row>
    <row r="93" spans="4:8">
      <c r="D93" s="9">
        <v>0.93</v>
      </c>
      <c r="E93" s="10">
        <f t="shared" si="1"/>
        <v>1.075268817204301</v>
      </c>
      <c r="G93" s="8">
        <v>93</v>
      </c>
      <c r="H93" s="8">
        <v>1.075268817204301</v>
      </c>
    </row>
    <row r="94" spans="4:8">
      <c r="D94" s="9">
        <v>0.94</v>
      </c>
      <c r="E94" s="10">
        <f t="shared" si="1"/>
        <v>1.0638297872340425</v>
      </c>
      <c r="G94" s="8">
        <v>94</v>
      </c>
      <c r="H94" s="8">
        <v>1.0638297872340425</v>
      </c>
    </row>
    <row r="95" spans="4:8">
      <c r="D95" s="9">
        <v>0.95</v>
      </c>
      <c r="E95" s="10">
        <f t="shared" si="1"/>
        <v>1.0526315789473686</v>
      </c>
      <c r="G95" s="8">
        <v>95</v>
      </c>
      <c r="H95" s="8">
        <v>1.0526315789473686</v>
      </c>
    </row>
    <row r="96" spans="4:8">
      <c r="D96" s="9">
        <v>0.96</v>
      </c>
      <c r="E96" s="10">
        <f t="shared" si="1"/>
        <v>1.0416666666666667</v>
      </c>
      <c r="G96" s="8">
        <v>96</v>
      </c>
      <c r="H96" s="8">
        <v>1.0416666666666667</v>
      </c>
    </row>
    <row r="97" spans="4:8">
      <c r="D97" s="9">
        <v>0.97</v>
      </c>
      <c r="E97" s="10">
        <f t="shared" si="1"/>
        <v>1.0309278350515465</v>
      </c>
      <c r="G97" s="8">
        <v>97</v>
      </c>
      <c r="H97" s="8">
        <v>1.0309278350515465</v>
      </c>
    </row>
    <row r="98" spans="4:8">
      <c r="D98" s="9">
        <v>0.98</v>
      </c>
      <c r="E98" s="10">
        <f t="shared" si="1"/>
        <v>1.0204081632653061</v>
      </c>
      <c r="G98" s="8">
        <v>98</v>
      </c>
      <c r="H98" s="8">
        <v>1.0204081632653061</v>
      </c>
    </row>
    <row r="99" spans="4:8">
      <c r="D99" s="9">
        <v>0.99</v>
      </c>
      <c r="E99" s="10">
        <f t="shared" si="1"/>
        <v>1.0101010101010102</v>
      </c>
      <c r="G99" s="8">
        <v>99</v>
      </c>
      <c r="H99" s="8">
        <v>1.0101010101010102</v>
      </c>
    </row>
    <row r="100" spans="4:8">
      <c r="D100" s="9">
        <v>1</v>
      </c>
      <c r="E100" s="10">
        <f t="shared" si="1"/>
        <v>1</v>
      </c>
      <c r="G100" s="8">
        <v>100</v>
      </c>
      <c r="H100" s="8">
        <v>1</v>
      </c>
    </row>
  </sheetData>
  <sheetProtection algorithmName="SHA-512" hashValue="Y915OtzxtSPrbzpNMDz7Cqsdun3uN0MQoyHGwQ3Zarc6CajP/JozIUN694UQdU7E4Jm2YBeyvB8J5gwhFlsvAw==" saltValue="diq347h1T3guFuCb3LE1V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65"/>
  <sheetViews>
    <sheetView workbookViewId="0">
      <selection activeCell="H28" sqref="H28"/>
    </sheetView>
  </sheetViews>
  <sheetFormatPr defaultColWidth="8.77734375" defaultRowHeight="13.2"/>
  <cols>
    <col min="1" max="1" width="20.6640625" style="1" bestFit="1" customWidth="1"/>
    <col min="2" max="2" width="9.109375" style="1" bestFit="1" customWidth="1"/>
    <col min="3" max="3" width="3.33203125" style="1" customWidth="1"/>
    <col min="4" max="4" width="8.77734375" style="1" bestFit="1" customWidth="1"/>
    <col min="5" max="5" width="12.33203125" style="1" bestFit="1" customWidth="1"/>
    <col min="6" max="6" width="3.33203125" style="1" customWidth="1"/>
    <col min="7" max="7" width="11.77734375" style="4" bestFit="1" customWidth="1"/>
    <col min="8" max="8" width="8.77734375" style="4" bestFit="1" customWidth="1"/>
    <col min="9" max="9" width="8.77734375" style="5" bestFit="1" customWidth="1"/>
    <col min="10" max="10" width="10.77734375" style="5" bestFit="1" customWidth="1"/>
    <col min="11" max="11" width="8.77734375" style="5" bestFit="1" customWidth="1"/>
    <col min="12" max="12" width="3.33203125" style="4" customWidth="1"/>
    <col min="13" max="13" width="11.77734375" style="4" bestFit="1" customWidth="1"/>
    <col min="14" max="14" width="11.77734375" style="6" customWidth="1"/>
    <col min="15" max="15" width="8.77734375" style="5" bestFit="1" customWidth="1"/>
    <col min="16" max="16" width="10.77734375" style="5" bestFit="1" customWidth="1"/>
    <col min="17" max="17" width="8.77734375" style="5" bestFit="1" customWidth="1"/>
    <col min="18" max="18" width="3.33203125" style="4" customWidth="1"/>
    <col min="19" max="19" width="11.77734375" style="4" bestFit="1" customWidth="1"/>
    <col min="20" max="20" width="11.77734375" style="6" customWidth="1"/>
    <col min="21" max="21" width="8.77734375" style="5" bestFit="1" customWidth="1"/>
    <col min="22" max="22" width="10.77734375" style="5" bestFit="1" customWidth="1"/>
    <col min="23" max="23" width="8.77734375" style="5" bestFit="1" customWidth="1"/>
    <col min="24" max="24" width="8.77734375" style="1"/>
    <col min="25" max="25" width="9.109375" style="1" bestFit="1" customWidth="1"/>
    <col min="26" max="16384" width="8.77734375" style="1"/>
  </cols>
  <sheetData>
    <row r="1" spans="1:26">
      <c r="A1" s="1" t="s">
        <v>20</v>
      </c>
      <c r="B1" s="3">
        <f>+'Calculator_non-TN'!D10-1</f>
        <v>-1</v>
      </c>
      <c r="D1" s="1">
        <v>1</v>
      </c>
      <c r="E1" s="1" t="e">
        <f>+$B$4+$B$4*$B$3*D1</f>
        <v>#N/A</v>
      </c>
      <c r="G1" s="4" t="s">
        <v>28</v>
      </c>
      <c r="H1" s="4" t="s">
        <v>0</v>
      </c>
      <c r="I1" s="5" t="s">
        <v>16</v>
      </c>
      <c r="J1" s="5" t="s">
        <v>18</v>
      </c>
      <c r="K1" s="5" t="s">
        <v>10</v>
      </c>
      <c r="M1" s="4" t="s">
        <v>17</v>
      </c>
      <c r="N1" s="6" t="s">
        <v>0</v>
      </c>
      <c r="O1" s="5" t="s">
        <v>16</v>
      </c>
      <c r="P1" s="5" t="s">
        <v>18</v>
      </c>
      <c r="Q1" s="5" t="s">
        <v>10</v>
      </c>
      <c r="S1" s="4" t="s">
        <v>29</v>
      </c>
      <c r="T1" s="6" t="s">
        <v>0</v>
      </c>
      <c r="U1" s="5" t="s">
        <v>16</v>
      </c>
      <c r="V1" s="5" t="s">
        <v>18</v>
      </c>
      <c r="W1" s="5" t="s">
        <v>10</v>
      </c>
      <c r="Y1" s="3">
        <f>+B1+1</f>
        <v>0</v>
      </c>
      <c r="Z1" s="42" t="e">
        <f>VLOOKUP(Y1,'Calculator_non-TN'!$B$33:$D$113,3,FALSE)</f>
        <v>#N/A</v>
      </c>
    </row>
    <row r="2" spans="1:26">
      <c r="A2" s="1" t="s">
        <v>11</v>
      </c>
      <c r="B2" s="2">
        <f>+'Calculator_non-TN'!C11-'Calculator_non-TN'!D10+1</f>
        <v>1</v>
      </c>
      <c r="D2" s="1">
        <v>2</v>
      </c>
      <c r="E2" s="1" t="e">
        <f t="shared" ref="E2:E65" si="0">+E1+E1*$B$3</f>
        <v>#N/A</v>
      </c>
      <c r="H2" s="6">
        <f>+B1</f>
        <v>-1</v>
      </c>
      <c r="I2" s="5" t="e">
        <f>VLOOKUP(H2,'Calculator_non-TN'!$B$22:$C$113,2,FALSE)</f>
        <v>#N/A</v>
      </c>
      <c r="J2" s="5" t="e">
        <f>+I2*20%</f>
        <v>#N/A</v>
      </c>
      <c r="K2" s="5" t="e">
        <f>+J2*14%</f>
        <v>#N/A</v>
      </c>
      <c r="N2" s="6">
        <f>+H3</f>
        <v>0</v>
      </c>
      <c r="O2" s="5" t="e">
        <f>+I3</f>
        <v>#N/A</v>
      </c>
      <c r="P2" s="5" t="e">
        <f>+O2*20%</f>
        <v>#N/A</v>
      </c>
      <c r="Q2" s="5" t="e">
        <f>+P2*14%</f>
        <v>#N/A</v>
      </c>
      <c r="T2" s="6">
        <f>+N2</f>
        <v>0</v>
      </c>
      <c r="U2" s="5" t="e">
        <f>+O2</f>
        <v>#N/A</v>
      </c>
      <c r="V2" s="5" t="e">
        <f>+U2*20%</f>
        <v>#N/A</v>
      </c>
      <c r="W2" s="5" t="e">
        <f>+V2*14%</f>
        <v>#N/A</v>
      </c>
      <c r="X2" s="4"/>
      <c r="Y2" s="3">
        <f t="shared" ref="Y2:Y7" si="1">+Y1-1</f>
        <v>-1</v>
      </c>
      <c r="Z2" s="42" t="e">
        <f>VLOOKUP(Y2,'Calculator_non-TN'!$B$33:$D$113,3,FALSE)</f>
        <v>#N/A</v>
      </c>
    </row>
    <row r="3" spans="1:26">
      <c r="A3" s="1" t="s">
        <v>21</v>
      </c>
      <c r="B3" s="1" t="str">
        <f>+'Calculator_non-TN'!D8</f>
        <v>Please, enter your county's name in cell C5.</v>
      </c>
      <c r="D3" s="1">
        <v>3</v>
      </c>
      <c r="E3" s="1" t="e">
        <f t="shared" si="0"/>
        <v>#N/A</v>
      </c>
      <c r="H3" s="6">
        <f>+H2+1</f>
        <v>0</v>
      </c>
      <c r="I3" s="5" t="e">
        <f>+I2+I2*$B$3</f>
        <v>#N/A</v>
      </c>
      <c r="J3" s="5" t="e">
        <f t="shared" ref="J3:J9" si="2">+I3*20%</f>
        <v>#N/A</v>
      </c>
      <c r="K3" s="5" t="e">
        <f t="shared" ref="K3:K9" si="3">+J3*14%</f>
        <v>#N/A</v>
      </c>
      <c r="N3" s="6">
        <f>+N2+1</f>
        <v>1</v>
      </c>
      <c r="O3" s="5" t="e">
        <f t="shared" ref="O3:O8" si="4">+I4</f>
        <v>#N/A</v>
      </c>
      <c r="P3" s="5" t="e">
        <f t="shared" ref="P3:P16" si="5">+O3*20%</f>
        <v>#N/A</v>
      </c>
      <c r="Q3" s="5" t="e">
        <f t="shared" ref="Q3:Q16" si="6">+P3*14%</f>
        <v>#N/A</v>
      </c>
      <c r="T3" s="6">
        <f t="shared" ref="T3:T15" si="7">+N3</f>
        <v>1</v>
      </c>
      <c r="U3" s="5" t="e">
        <f t="shared" ref="U3:U16" si="8">+O3</f>
        <v>#N/A</v>
      </c>
      <c r="V3" s="5" t="e">
        <f t="shared" ref="V3:V23" si="9">+U3*20%</f>
        <v>#N/A</v>
      </c>
      <c r="W3" s="5" t="e">
        <f t="shared" ref="W3:W23" si="10">+V3*14%</f>
        <v>#N/A</v>
      </c>
      <c r="X3" s="4"/>
      <c r="Y3" s="3">
        <f t="shared" si="1"/>
        <v>-2</v>
      </c>
      <c r="Z3" s="42" t="e">
        <f>VLOOKUP(Y3,'Calculator_non-TN'!$B$33:$D$113,3,FALSE)</f>
        <v>#N/A</v>
      </c>
    </row>
    <row r="4" spans="1:26">
      <c r="A4" s="1" t="s">
        <v>19</v>
      </c>
      <c r="B4" s="1" t="e">
        <f>IF(VLOOKUP(B1,'Calculator_non-TN'!$B$22:$C$113,2,FALSE)="","",(VLOOKUP(B1,'Calculator_non-TN'!$B$22:$C$113,2,FALSE)))</f>
        <v>#N/A</v>
      </c>
      <c r="D4" s="1">
        <v>4</v>
      </c>
      <c r="E4" s="1" t="e">
        <f t="shared" si="0"/>
        <v>#N/A</v>
      </c>
      <c r="H4" s="6">
        <f>+H3+1</f>
        <v>1</v>
      </c>
      <c r="I4" s="5" t="e">
        <f t="shared" ref="I4:I9" si="11">+I3+I3*$B$3</f>
        <v>#N/A</v>
      </c>
      <c r="J4" s="5" t="e">
        <f t="shared" si="2"/>
        <v>#N/A</v>
      </c>
      <c r="K4" s="5" t="e">
        <f t="shared" si="3"/>
        <v>#N/A</v>
      </c>
      <c r="N4" s="6">
        <f t="shared" ref="N4:N8" si="12">+H5</f>
        <v>2</v>
      </c>
      <c r="O4" s="5" t="e">
        <f t="shared" si="4"/>
        <v>#N/A</v>
      </c>
      <c r="P4" s="5" t="e">
        <f t="shared" si="5"/>
        <v>#N/A</v>
      </c>
      <c r="Q4" s="5" t="e">
        <f t="shared" si="6"/>
        <v>#N/A</v>
      </c>
      <c r="T4" s="6">
        <f t="shared" si="7"/>
        <v>2</v>
      </c>
      <c r="U4" s="5" t="e">
        <f t="shared" si="8"/>
        <v>#N/A</v>
      </c>
      <c r="V4" s="5" t="e">
        <f t="shared" si="9"/>
        <v>#N/A</v>
      </c>
      <c r="W4" s="5" t="e">
        <f t="shared" si="10"/>
        <v>#N/A</v>
      </c>
      <c r="X4" s="4"/>
      <c r="Y4" s="3">
        <f t="shared" si="1"/>
        <v>-3</v>
      </c>
      <c r="Z4" s="42" t="e">
        <f>VLOOKUP(Y4,'Calculator_non-TN'!$B$33:$D$113,3,FALSE)</f>
        <v>#N/A</v>
      </c>
    </row>
    <row r="5" spans="1:26">
      <c r="D5" s="1">
        <v>5</v>
      </c>
      <c r="E5" s="1" t="e">
        <f t="shared" si="0"/>
        <v>#N/A</v>
      </c>
      <c r="H5" s="6">
        <f t="shared" ref="H5:H9" si="13">+H4+1</f>
        <v>2</v>
      </c>
      <c r="I5" s="5" t="e">
        <f t="shared" si="11"/>
        <v>#N/A</v>
      </c>
      <c r="J5" s="5" t="e">
        <f t="shared" si="2"/>
        <v>#N/A</v>
      </c>
      <c r="K5" s="5" t="e">
        <f t="shared" si="3"/>
        <v>#N/A</v>
      </c>
      <c r="N5" s="6">
        <f t="shared" si="12"/>
        <v>3</v>
      </c>
      <c r="O5" s="5" t="e">
        <f t="shared" si="4"/>
        <v>#N/A</v>
      </c>
      <c r="P5" s="5" t="e">
        <f t="shared" si="5"/>
        <v>#N/A</v>
      </c>
      <c r="Q5" s="5" t="e">
        <f t="shared" si="6"/>
        <v>#N/A</v>
      </c>
      <c r="T5" s="6">
        <f t="shared" si="7"/>
        <v>3</v>
      </c>
      <c r="U5" s="5" t="e">
        <f t="shared" si="8"/>
        <v>#N/A</v>
      </c>
      <c r="V5" s="5" t="e">
        <f t="shared" si="9"/>
        <v>#N/A</v>
      </c>
      <c r="W5" s="5" t="e">
        <f t="shared" si="10"/>
        <v>#N/A</v>
      </c>
      <c r="X5" s="4"/>
      <c r="Y5" s="3">
        <f t="shared" si="1"/>
        <v>-4</v>
      </c>
      <c r="Z5" s="42" t="e">
        <f>VLOOKUP(Y5,'Calculator_non-TN'!$B$33:$D$113,3,FALSE)</f>
        <v>#N/A</v>
      </c>
    </row>
    <row r="6" spans="1:26">
      <c r="A6" s="1" t="str">
        <f>+IF('Calculator_non-TN'!C11&lt;'Calculator_non-TN'!D10, "Projection date must be later than today's date", "OK")</f>
        <v>OK</v>
      </c>
      <c r="D6" s="1">
        <v>6</v>
      </c>
      <c r="E6" s="1" t="e">
        <f t="shared" si="0"/>
        <v>#N/A</v>
      </c>
      <c r="H6" s="6">
        <f t="shared" si="13"/>
        <v>3</v>
      </c>
      <c r="I6" s="5" t="e">
        <f t="shared" si="11"/>
        <v>#N/A</v>
      </c>
      <c r="J6" s="5" t="e">
        <f t="shared" si="2"/>
        <v>#N/A</v>
      </c>
      <c r="K6" s="5" t="e">
        <f t="shared" si="3"/>
        <v>#N/A</v>
      </c>
      <c r="N6" s="6">
        <f t="shared" si="12"/>
        <v>4</v>
      </c>
      <c r="O6" s="5" t="e">
        <f t="shared" si="4"/>
        <v>#N/A</v>
      </c>
      <c r="P6" s="5" t="e">
        <f t="shared" si="5"/>
        <v>#N/A</v>
      </c>
      <c r="Q6" s="5" t="e">
        <f t="shared" si="6"/>
        <v>#N/A</v>
      </c>
      <c r="T6" s="6">
        <f t="shared" si="7"/>
        <v>4</v>
      </c>
      <c r="U6" s="5" t="e">
        <f t="shared" si="8"/>
        <v>#N/A</v>
      </c>
      <c r="V6" s="5" t="e">
        <f t="shared" si="9"/>
        <v>#N/A</v>
      </c>
      <c r="W6" s="5" t="e">
        <f t="shared" si="10"/>
        <v>#N/A</v>
      </c>
      <c r="X6" s="4"/>
      <c r="Y6" s="3">
        <f t="shared" si="1"/>
        <v>-5</v>
      </c>
      <c r="Z6" s="42" t="e">
        <f>VLOOKUP(Y6,'Calculator_non-TN'!$B$33:$D$113,3,FALSE)</f>
        <v>#N/A</v>
      </c>
    </row>
    <row r="7" spans="1:26">
      <c r="D7" s="1">
        <v>7</v>
      </c>
      <c r="E7" s="1" t="e">
        <f t="shared" si="0"/>
        <v>#N/A</v>
      </c>
      <c r="H7" s="6">
        <f t="shared" si="13"/>
        <v>4</v>
      </c>
      <c r="I7" s="5" t="e">
        <f t="shared" si="11"/>
        <v>#N/A</v>
      </c>
      <c r="J7" s="5" t="e">
        <f t="shared" si="2"/>
        <v>#N/A</v>
      </c>
      <c r="K7" s="5" t="e">
        <f t="shared" si="3"/>
        <v>#N/A</v>
      </c>
      <c r="N7" s="6">
        <f t="shared" si="12"/>
        <v>5</v>
      </c>
      <c r="O7" s="5" t="e">
        <f t="shared" si="4"/>
        <v>#N/A</v>
      </c>
      <c r="P7" s="5" t="e">
        <f t="shared" si="5"/>
        <v>#N/A</v>
      </c>
      <c r="Q7" s="5" t="e">
        <f t="shared" si="6"/>
        <v>#N/A</v>
      </c>
      <c r="T7" s="6">
        <f t="shared" si="7"/>
        <v>5</v>
      </c>
      <c r="U7" s="5" t="e">
        <f t="shared" si="8"/>
        <v>#N/A</v>
      </c>
      <c r="V7" s="5" t="e">
        <f t="shared" si="9"/>
        <v>#N/A</v>
      </c>
      <c r="W7" s="5" t="e">
        <f t="shared" si="10"/>
        <v>#N/A</v>
      </c>
      <c r="X7" s="4"/>
      <c r="Y7" s="3">
        <f t="shared" si="1"/>
        <v>-6</v>
      </c>
      <c r="Z7" s="42" t="e">
        <f>VLOOKUP(Y7,'Calculator_non-TN'!$B$33:$D$113,3,FALSE)</f>
        <v>#N/A</v>
      </c>
    </row>
    <row r="8" spans="1:26">
      <c r="D8" s="1">
        <v>8</v>
      </c>
      <c r="E8" s="1" t="e">
        <f t="shared" si="0"/>
        <v>#N/A</v>
      </c>
      <c r="H8" s="6">
        <f t="shared" si="13"/>
        <v>5</v>
      </c>
      <c r="I8" s="5" t="e">
        <f t="shared" si="11"/>
        <v>#N/A</v>
      </c>
      <c r="J8" s="5" t="e">
        <f t="shared" si="2"/>
        <v>#N/A</v>
      </c>
      <c r="K8" s="5" t="e">
        <f t="shared" si="3"/>
        <v>#N/A</v>
      </c>
      <c r="N8" s="6">
        <f t="shared" si="12"/>
        <v>6</v>
      </c>
      <c r="O8" s="5" t="e">
        <f t="shared" si="4"/>
        <v>#N/A</v>
      </c>
      <c r="P8" s="5" t="e">
        <f t="shared" si="5"/>
        <v>#N/A</v>
      </c>
      <c r="Q8" s="5" t="e">
        <f t="shared" si="6"/>
        <v>#N/A</v>
      </c>
      <c r="T8" s="6">
        <f t="shared" si="7"/>
        <v>6</v>
      </c>
      <c r="U8" s="5" t="e">
        <f t="shared" si="8"/>
        <v>#N/A</v>
      </c>
      <c r="V8" s="5" t="e">
        <f t="shared" si="9"/>
        <v>#N/A</v>
      </c>
      <c r="W8" s="5" t="e">
        <f t="shared" si="10"/>
        <v>#N/A</v>
      </c>
      <c r="X8" s="4"/>
    </row>
    <row r="9" spans="1:26">
      <c r="D9" s="1">
        <v>9</v>
      </c>
      <c r="E9" s="1" t="e">
        <f t="shared" si="0"/>
        <v>#N/A</v>
      </c>
      <c r="H9" s="6">
        <f t="shared" si="13"/>
        <v>6</v>
      </c>
      <c r="I9" s="5" t="e">
        <f t="shared" si="11"/>
        <v>#N/A</v>
      </c>
      <c r="J9" s="5" t="e">
        <f t="shared" si="2"/>
        <v>#N/A</v>
      </c>
      <c r="K9" s="5" t="e">
        <f t="shared" si="3"/>
        <v>#N/A</v>
      </c>
      <c r="N9" s="6">
        <f>+N8+1</f>
        <v>7</v>
      </c>
      <c r="O9" s="5" t="e">
        <f t="shared" ref="O9:O15" si="14">+O8+O8*$B$3</f>
        <v>#N/A</v>
      </c>
      <c r="P9" s="5" t="e">
        <f t="shared" ref="P9:P15" si="15">+O9*20%</f>
        <v>#N/A</v>
      </c>
      <c r="Q9" s="5" t="e">
        <f t="shared" ref="Q9:Q15" si="16">+P9*14%</f>
        <v>#N/A</v>
      </c>
      <c r="T9" s="6">
        <f t="shared" si="7"/>
        <v>7</v>
      </c>
      <c r="U9" s="5" t="e">
        <f t="shared" si="8"/>
        <v>#N/A</v>
      </c>
      <c r="V9" s="5" t="e">
        <f t="shared" si="9"/>
        <v>#N/A</v>
      </c>
      <c r="W9" s="5" t="e">
        <f t="shared" si="10"/>
        <v>#N/A</v>
      </c>
      <c r="X9" s="4"/>
      <c r="Y9" s="3"/>
      <c r="Z9" s="43"/>
    </row>
    <row r="10" spans="1:26">
      <c r="D10" s="1">
        <v>10</v>
      </c>
      <c r="E10" s="1" t="e">
        <f t="shared" si="0"/>
        <v>#N/A</v>
      </c>
      <c r="H10" s="6"/>
      <c r="N10" s="6">
        <f t="shared" ref="N10:N16" si="17">+N9+1</f>
        <v>8</v>
      </c>
      <c r="O10" s="5" t="e">
        <f t="shared" si="14"/>
        <v>#N/A</v>
      </c>
      <c r="P10" s="5" t="e">
        <f t="shared" si="15"/>
        <v>#N/A</v>
      </c>
      <c r="Q10" s="5" t="e">
        <f t="shared" si="16"/>
        <v>#N/A</v>
      </c>
      <c r="T10" s="6">
        <f t="shared" si="7"/>
        <v>8</v>
      </c>
      <c r="U10" s="5" t="e">
        <f t="shared" si="8"/>
        <v>#N/A</v>
      </c>
      <c r="V10" s="5" t="e">
        <f t="shared" si="9"/>
        <v>#N/A</v>
      </c>
      <c r="W10" s="5" t="e">
        <f t="shared" si="10"/>
        <v>#N/A</v>
      </c>
      <c r="X10" s="4"/>
    </row>
    <row r="11" spans="1:26">
      <c r="D11" s="1">
        <v>11</v>
      </c>
      <c r="E11" s="1" t="e">
        <f t="shared" si="0"/>
        <v>#N/A</v>
      </c>
      <c r="H11" s="6"/>
      <c r="N11" s="6">
        <f t="shared" si="17"/>
        <v>9</v>
      </c>
      <c r="O11" s="5" t="e">
        <f t="shared" si="14"/>
        <v>#N/A</v>
      </c>
      <c r="P11" s="5" t="e">
        <f t="shared" si="15"/>
        <v>#N/A</v>
      </c>
      <c r="Q11" s="5" t="e">
        <f t="shared" si="16"/>
        <v>#N/A</v>
      </c>
      <c r="T11" s="6">
        <f t="shared" si="7"/>
        <v>9</v>
      </c>
      <c r="U11" s="5" t="e">
        <f t="shared" si="8"/>
        <v>#N/A</v>
      </c>
      <c r="V11" s="5" t="e">
        <f t="shared" si="9"/>
        <v>#N/A</v>
      </c>
      <c r="W11" s="5" t="e">
        <f t="shared" si="10"/>
        <v>#N/A</v>
      </c>
      <c r="X11" s="4"/>
    </row>
    <row r="12" spans="1:26">
      <c r="D12" s="1">
        <v>12</v>
      </c>
      <c r="E12" s="1" t="e">
        <f t="shared" si="0"/>
        <v>#N/A</v>
      </c>
      <c r="H12" s="6"/>
      <c r="N12" s="6">
        <f t="shared" si="17"/>
        <v>10</v>
      </c>
      <c r="O12" s="5" t="e">
        <f t="shared" si="14"/>
        <v>#N/A</v>
      </c>
      <c r="P12" s="5" t="e">
        <f t="shared" si="15"/>
        <v>#N/A</v>
      </c>
      <c r="Q12" s="5" t="e">
        <f t="shared" si="16"/>
        <v>#N/A</v>
      </c>
      <c r="T12" s="6">
        <f t="shared" si="7"/>
        <v>10</v>
      </c>
      <c r="U12" s="5" t="e">
        <f t="shared" si="8"/>
        <v>#N/A</v>
      </c>
      <c r="V12" s="5" t="e">
        <f t="shared" si="9"/>
        <v>#N/A</v>
      </c>
      <c r="W12" s="5" t="e">
        <f t="shared" si="10"/>
        <v>#N/A</v>
      </c>
      <c r="X12" s="4"/>
    </row>
    <row r="13" spans="1:26">
      <c r="D13" s="1">
        <v>13</v>
      </c>
      <c r="E13" s="1" t="e">
        <f t="shared" si="0"/>
        <v>#N/A</v>
      </c>
      <c r="H13" s="6"/>
      <c r="N13" s="6">
        <f t="shared" si="17"/>
        <v>11</v>
      </c>
      <c r="O13" s="5" t="e">
        <f t="shared" si="14"/>
        <v>#N/A</v>
      </c>
      <c r="P13" s="5" t="e">
        <f t="shared" si="15"/>
        <v>#N/A</v>
      </c>
      <c r="Q13" s="5" t="e">
        <f t="shared" si="16"/>
        <v>#N/A</v>
      </c>
      <c r="T13" s="6">
        <f t="shared" si="7"/>
        <v>11</v>
      </c>
      <c r="U13" s="5" t="e">
        <f t="shared" si="8"/>
        <v>#N/A</v>
      </c>
      <c r="V13" s="5" t="e">
        <f t="shared" si="9"/>
        <v>#N/A</v>
      </c>
      <c r="W13" s="5" t="e">
        <f t="shared" si="10"/>
        <v>#N/A</v>
      </c>
      <c r="X13" s="4"/>
    </row>
    <row r="14" spans="1:26">
      <c r="D14" s="1">
        <v>14</v>
      </c>
      <c r="E14" s="1" t="e">
        <f t="shared" si="0"/>
        <v>#N/A</v>
      </c>
      <c r="H14" s="6"/>
      <c r="N14" s="6">
        <f t="shared" si="17"/>
        <v>12</v>
      </c>
      <c r="O14" s="5" t="e">
        <f t="shared" si="14"/>
        <v>#N/A</v>
      </c>
      <c r="P14" s="5" t="e">
        <f t="shared" si="15"/>
        <v>#N/A</v>
      </c>
      <c r="Q14" s="5" t="e">
        <f t="shared" si="16"/>
        <v>#N/A</v>
      </c>
      <c r="T14" s="6">
        <f t="shared" si="7"/>
        <v>12</v>
      </c>
      <c r="U14" s="5" t="e">
        <f t="shared" si="8"/>
        <v>#N/A</v>
      </c>
      <c r="V14" s="5" t="e">
        <f t="shared" si="9"/>
        <v>#N/A</v>
      </c>
      <c r="W14" s="5" t="e">
        <f t="shared" si="10"/>
        <v>#N/A</v>
      </c>
      <c r="X14" s="4"/>
    </row>
    <row r="15" spans="1:26">
      <c r="D15" s="1">
        <v>15</v>
      </c>
      <c r="E15" s="1" t="e">
        <f t="shared" si="0"/>
        <v>#N/A</v>
      </c>
      <c r="H15" s="6"/>
      <c r="N15" s="6">
        <f t="shared" si="17"/>
        <v>13</v>
      </c>
      <c r="O15" s="5" t="e">
        <f t="shared" si="14"/>
        <v>#N/A</v>
      </c>
      <c r="P15" s="5" t="e">
        <f t="shared" si="15"/>
        <v>#N/A</v>
      </c>
      <c r="Q15" s="5" t="e">
        <f t="shared" si="16"/>
        <v>#N/A</v>
      </c>
      <c r="T15" s="6">
        <f t="shared" si="7"/>
        <v>13</v>
      </c>
      <c r="U15" s="5" t="e">
        <f t="shared" si="8"/>
        <v>#N/A</v>
      </c>
      <c r="V15" s="5" t="e">
        <f t="shared" si="9"/>
        <v>#N/A</v>
      </c>
      <c r="W15" s="5" t="e">
        <f t="shared" si="10"/>
        <v>#N/A</v>
      </c>
      <c r="X15" s="4"/>
    </row>
    <row r="16" spans="1:26">
      <c r="D16" s="1">
        <v>16</v>
      </c>
      <c r="E16" s="1" t="e">
        <f t="shared" si="0"/>
        <v>#N/A</v>
      </c>
      <c r="H16" s="6"/>
      <c r="N16" s="6">
        <f t="shared" si="17"/>
        <v>14</v>
      </c>
      <c r="O16" s="5" t="e">
        <f>+O15+O15*$B$3</f>
        <v>#N/A</v>
      </c>
      <c r="P16" s="5" t="e">
        <f t="shared" si="5"/>
        <v>#N/A</v>
      </c>
      <c r="Q16" s="5" t="e">
        <f t="shared" si="6"/>
        <v>#N/A</v>
      </c>
      <c r="T16" s="6">
        <f>+T15+1</f>
        <v>14</v>
      </c>
      <c r="U16" s="5" t="e">
        <f t="shared" si="8"/>
        <v>#N/A</v>
      </c>
      <c r="V16" s="5" t="e">
        <f t="shared" si="9"/>
        <v>#N/A</v>
      </c>
      <c r="W16" s="5" t="e">
        <f t="shared" si="10"/>
        <v>#N/A</v>
      </c>
      <c r="X16" s="4"/>
    </row>
    <row r="17" spans="4:24">
      <c r="D17" s="1">
        <v>17</v>
      </c>
      <c r="E17" s="1" t="e">
        <f t="shared" si="0"/>
        <v>#N/A</v>
      </c>
      <c r="T17" s="6">
        <f t="shared" ref="T17:T22" si="18">+T16+1</f>
        <v>15</v>
      </c>
      <c r="U17" s="5" t="e">
        <f t="shared" ref="U17:U22" si="19">+U16+U16*$B$3</f>
        <v>#N/A</v>
      </c>
      <c r="V17" s="5" t="e">
        <f t="shared" ref="V17:V22" si="20">+U17*20%</f>
        <v>#N/A</v>
      </c>
      <c r="W17" s="5" t="e">
        <f t="shared" ref="W17:W22" si="21">+V17*14%</f>
        <v>#N/A</v>
      </c>
      <c r="X17" s="4"/>
    </row>
    <row r="18" spans="4:24">
      <c r="D18" s="1">
        <v>18</v>
      </c>
      <c r="E18" s="1" t="e">
        <f t="shared" si="0"/>
        <v>#N/A</v>
      </c>
      <c r="T18" s="6">
        <f t="shared" si="18"/>
        <v>16</v>
      </c>
      <c r="U18" s="5" t="e">
        <f t="shared" si="19"/>
        <v>#N/A</v>
      </c>
      <c r="V18" s="5" t="e">
        <f t="shared" si="20"/>
        <v>#N/A</v>
      </c>
      <c r="W18" s="5" t="e">
        <f t="shared" si="21"/>
        <v>#N/A</v>
      </c>
      <c r="X18" s="4"/>
    </row>
    <row r="19" spans="4:24">
      <c r="D19" s="1">
        <v>19</v>
      </c>
      <c r="E19" s="1" t="e">
        <f t="shared" si="0"/>
        <v>#N/A</v>
      </c>
      <c r="T19" s="6">
        <f t="shared" si="18"/>
        <v>17</v>
      </c>
      <c r="U19" s="5" t="e">
        <f t="shared" si="19"/>
        <v>#N/A</v>
      </c>
      <c r="V19" s="5" t="e">
        <f t="shared" si="20"/>
        <v>#N/A</v>
      </c>
      <c r="W19" s="5" t="e">
        <f t="shared" si="21"/>
        <v>#N/A</v>
      </c>
      <c r="X19" s="4"/>
    </row>
    <row r="20" spans="4:24">
      <c r="D20" s="1">
        <v>20</v>
      </c>
      <c r="E20" s="1" t="e">
        <f t="shared" si="0"/>
        <v>#N/A</v>
      </c>
      <c r="T20" s="6">
        <f t="shared" si="18"/>
        <v>18</v>
      </c>
      <c r="U20" s="5" t="e">
        <f t="shared" si="19"/>
        <v>#N/A</v>
      </c>
      <c r="V20" s="5" t="e">
        <f t="shared" si="20"/>
        <v>#N/A</v>
      </c>
      <c r="W20" s="5" t="e">
        <f t="shared" si="21"/>
        <v>#N/A</v>
      </c>
      <c r="X20" s="4"/>
    </row>
    <row r="21" spans="4:24">
      <c r="D21" s="1">
        <v>21</v>
      </c>
      <c r="E21" s="1" t="e">
        <f t="shared" si="0"/>
        <v>#N/A</v>
      </c>
      <c r="T21" s="6">
        <f t="shared" si="18"/>
        <v>19</v>
      </c>
      <c r="U21" s="5" t="e">
        <f t="shared" si="19"/>
        <v>#N/A</v>
      </c>
      <c r="V21" s="5" t="e">
        <f t="shared" si="20"/>
        <v>#N/A</v>
      </c>
      <c r="W21" s="5" t="e">
        <f t="shared" si="21"/>
        <v>#N/A</v>
      </c>
      <c r="X21" s="4"/>
    </row>
    <row r="22" spans="4:24">
      <c r="D22" s="1">
        <v>22</v>
      </c>
      <c r="E22" s="1" t="e">
        <f t="shared" si="0"/>
        <v>#N/A</v>
      </c>
      <c r="T22" s="6">
        <f t="shared" si="18"/>
        <v>20</v>
      </c>
      <c r="U22" s="5" t="e">
        <f t="shared" si="19"/>
        <v>#N/A</v>
      </c>
      <c r="V22" s="5" t="e">
        <f t="shared" si="20"/>
        <v>#N/A</v>
      </c>
      <c r="W22" s="5" t="e">
        <f t="shared" si="21"/>
        <v>#N/A</v>
      </c>
      <c r="X22" s="4"/>
    </row>
    <row r="23" spans="4:24">
      <c r="D23" s="1">
        <v>23</v>
      </c>
      <c r="E23" s="1" t="e">
        <f t="shared" si="0"/>
        <v>#N/A</v>
      </c>
      <c r="T23" s="6">
        <f>+T22+1</f>
        <v>21</v>
      </c>
      <c r="U23" s="5" t="e">
        <f t="shared" ref="U23" si="22">+U22+U22*$B$3</f>
        <v>#N/A</v>
      </c>
      <c r="V23" s="5" t="e">
        <f t="shared" si="9"/>
        <v>#N/A</v>
      </c>
      <c r="W23" s="5" t="e">
        <f t="shared" si="10"/>
        <v>#N/A</v>
      </c>
      <c r="X23" s="4"/>
    </row>
    <row r="24" spans="4:24">
      <c r="D24" s="1">
        <v>24</v>
      </c>
      <c r="E24" s="1" t="e">
        <f t="shared" si="0"/>
        <v>#N/A</v>
      </c>
      <c r="X24" s="4"/>
    </row>
    <row r="25" spans="4:24">
      <c r="D25" s="1">
        <v>25</v>
      </c>
      <c r="E25" s="1" t="e">
        <f t="shared" si="0"/>
        <v>#N/A</v>
      </c>
      <c r="X25" s="4"/>
    </row>
    <row r="26" spans="4:24">
      <c r="D26" s="1">
        <v>26</v>
      </c>
      <c r="E26" s="1" t="e">
        <f t="shared" si="0"/>
        <v>#N/A</v>
      </c>
      <c r="X26" s="4"/>
    </row>
    <row r="27" spans="4:24">
      <c r="D27" s="1">
        <v>27</v>
      </c>
      <c r="E27" s="1" t="e">
        <f t="shared" si="0"/>
        <v>#N/A</v>
      </c>
      <c r="X27" s="4"/>
    </row>
    <row r="28" spans="4:24">
      <c r="D28" s="1">
        <v>28</v>
      </c>
      <c r="E28" s="1" t="e">
        <f t="shared" si="0"/>
        <v>#N/A</v>
      </c>
      <c r="X28" s="4"/>
    </row>
    <row r="29" spans="4:24">
      <c r="D29" s="1">
        <v>29</v>
      </c>
      <c r="E29" s="1" t="e">
        <f t="shared" si="0"/>
        <v>#N/A</v>
      </c>
      <c r="X29" s="4"/>
    </row>
    <row r="30" spans="4:24">
      <c r="D30" s="1">
        <v>30</v>
      </c>
      <c r="E30" s="1" t="e">
        <f t="shared" si="0"/>
        <v>#N/A</v>
      </c>
      <c r="X30" s="4"/>
    </row>
    <row r="31" spans="4:24">
      <c r="D31" s="1">
        <v>31</v>
      </c>
      <c r="E31" s="1" t="e">
        <f t="shared" si="0"/>
        <v>#N/A</v>
      </c>
      <c r="X31" s="4"/>
    </row>
    <row r="32" spans="4:24">
      <c r="D32" s="1">
        <v>32</v>
      </c>
      <c r="E32" s="1" t="e">
        <f t="shared" si="0"/>
        <v>#N/A</v>
      </c>
      <c r="X32" s="4"/>
    </row>
    <row r="33" spans="4:24">
      <c r="D33" s="1">
        <v>33</v>
      </c>
      <c r="E33" s="1" t="e">
        <f t="shared" si="0"/>
        <v>#N/A</v>
      </c>
      <c r="X33" s="4"/>
    </row>
    <row r="34" spans="4:24">
      <c r="D34" s="1">
        <v>34</v>
      </c>
      <c r="E34" s="1" t="e">
        <f t="shared" si="0"/>
        <v>#N/A</v>
      </c>
      <c r="X34" s="4"/>
    </row>
    <row r="35" spans="4:24">
      <c r="D35" s="1">
        <v>35</v>
      </c>
      <c r="E35" s="1" t="e">
        <f t="shared" si="0"/>
        <v>#N/A</v>
      </c>
      <c r="X35" s="4"/>
    </row>
    <row r="36" spans="4:24">
      <c r="D36" s="1">
        <v>36</v>
      </c>
      <c r="E36" s="1" t="e">
        <f t="shared" si="0"/>
        <v>#N/A</v>
      </c>
      <c r="X36" s="4"/>
    </row>
    <row r="37" spans="4:24">
      <c r="D37" s="1">
        <v>37</v>
      </c>
      <c r="E37" s="1" t="e">
        <f t="shared" si="0"/>
        <v>#N/A</v>
      </c>
    </row>
    <row r="38" spans="4:24">
      <c r="D38" s="1">
        <v>38</v>
      </c>
      <c r="E38" s="1" t="e">
        <f t="shared" si="0"/>
        <v>#N/A</v>
      </c>
    </row>
    <row r="39" spans="4:24">
      <c r="D39" s="1">
        <v>39</v>
      </c>
      <c r="E39" s="1" t="e">
        <f t="shared" si="0"/>
        <v>#N/A</v>
      </c>
    </row>
    <row r="40" spans="4:24">
      <c r="D40" s="1">
        <v>40</v>
      </c>
      <c r="E40" s="1" t="e">
        <f t="shared" si="0"/>
        <v>#N/A</v>
      </c>
    </row>
    <row r="41" spans="4:24">
      <c r="D41" s="1">
        <v>41</v>
      </c>
      <c r="E41" s="1" t="e">
        <f t="shared" si="0"/>
        <v>#N/A</v>
      </c>
    </row>
    <row r="42" spans="4:24">
      <c r="D42" s="1">
        <v>42</v>
      </c>
      <c r="E42" s="1" t="e">
        <f t="shared" si="0"/>
        <v>#N/A</v>
      </c>
    </row>
    <row r="43" spans="4:24">
      <c r="D43" s="1">
        <v>43</v>
      </c>
      <c r="E43" s="1" t="e">
        <f t="shared" si="0"/>
        <v>#N/A</v>
      </c>
    </row>
    <row r="44" spans="4:24">
      <c r="D44" s="1">
        <v>44</v>
      </c>
      <c r="E44" s="1" t="e">
        <f t="shared" si="0"/>
        <v>#N/A</v>
      </c>
    </row>
    <row r="45" spans="4:24">
      <c r="D45" s="1">
        <v>45</v>
      </c>
      <c r="E45" s="1" t="e">
        <f t="shared" si="0"/>
        <v>#N/A</v>
      </c>
    </row>
    <row r="46" spans="4:24">
      <c r="D46" s="1">
        <v>46</v>
      </c>
      <c r="E46" s="1" t="e">
        <f t="shared" si="0"/>
        <v>#N/A</v>
      </c>
    </row>
    <row r="47" spans="4:24">
      <c r="D47" s="1">
        <v>47</v>
      </c>
      <c r="E47" s="1" t="e">
        <f t="shared" si="0"/>
        <v>#N/A</v>
      </c>
    </row>
    <row r="48" spans="4:24">
      <c r="D48" s="1">
        <v>48</v>
      </c>
      <c r="E48" s="1" t="e">
        <f t="shared" si="0"/>
        <v>#N/A</v>
      </c>
    </row>
    <row r="49" spans="4:5" s="1" customFormat="1">
      <c r="D49" s="1">
        <v>49</v>
      </c>
      <c r="E49" s="1" t="e">
        <f t="shared" si="0"/>
        <v>#N/A</v>
      </c>
    </row>
    <row r="50" spans="4:5" s="1" customFormat="1">
      <c r="D50" s="1">
        <v>50</v>
      </c>
      <c r="E50" s="1" t="e">
        <f t="shared" si="0"/>
        <v>#N/A</v>
      </c>
    </row>
    <row r="51" spans="4:5" s="1" customFormat="1">
      <c r="D51" s="1">
        <v>51</v>
      </c>
      <c r="E51" s="1" t="e">
        <f t="shared" si="0"/>
        <v>#N/A</v>
      </c>
    </row>
    <row r="52" spans="4:5" s="1" customFormat="1">
      <c r="D52" s="1">
        <v>52</v>
      </c>
      <c r="E52" s="1" t="e">
        <f t="shared" si="0"/>
        <v>#N/A</v>
      </c>
    </row>
    <row r="53" spans="4:5" s="1" customFormat="1">
      <c r="D53" s="1">
        <v>53</v>
      </c>
      <c r="E53" s="1" t="e">
        <f t="shared" si="0"/>
        <v>#N/A</v>
      </c>
    </row>
    <row r="54" spans="4:5" s="1" customFormat="1">
      <c r="D54" s="1">
        <v>54</v>
      </c>
      <c r="E54" s="1" t="e">
        <f t="shared" si="0"/>
        <v>#N/A</v>
      </c>
    </row>
    <row r="55" spans="4:5" s="1" customFormat="1">
      <c r="D55" s="1">
        <v>55</v>
      </c>
      <c r="E55" s="1" t="e">
        <f t="shared" si="0"/>
        <v>#N/A</v>
      </c>
    </row>
    <row r="56" spans="4:5" s="1" customFormat="1">
      <c r="D56" s="1">
        <v>56</v>
      </c>
      <c r="E56" s="1" t="e">
        <f t="shared" si="0"/>
        <v>#N/A</v>
      </c>
    </row>
    <row r="57" spans="4:5" s="1" customFormat="1">
      <c r="D57" s="1">
        <v>57</v>
      </c>
      <c r="E57" s="1" t="e">
        <f t="shared" si="0"/>
        <v>#N/A</v>
      </c>
    </row>
    <row r="58" spans="4:5" s="1" customFormat="1">
      <c r="D58" s="1">
        <v>58</v>
      </c>
      <c r="E58" s="1" t="e">
        <f t="shared" si="0"/>
        <v>#N/A</v>
      </c>
    </row>
    <row r="59" spans="4:5" s="1" customFormat="1">
      <c r="D59" s="1">
        <v>59</v>
      </c>
      <c r="E59" s="1" t="e">
        <f t="shared" si="0"/>
        <v>#N/A</v>
      </c>
    </row>
    <row r="60" spans="4:5" s="1" customFormat="1">
      <c r="D60" s="1">
        <v>60</v>
      </c>
      <c r="E60" s="1" t="e">
        <f t="shared" si="0"/>
        <v>#N/A</v>
      </c>
    </row>
    <row r="61" spans="4:5" s="1" customFormat="1">
      <c r="D61" s="1">
        <v>61</v>
      </c>
      <c r="E61" s="1" t="e">
        <f t="shared" si="0"/>
        <v>#N/A</v>
      </c>
    </row>
    <row r="62" spans="4:5" s="1" customFormat="1">
      <c r="D62" s="1">
        <v>62</v>
      </c>
      <c r="E62" s="1" t="e">
        <f t="shared" si="0"/>
        <v>#N/A</v>
      </c>
    </row>
    <row r="63" spans="4:5" s="1" customFormat="1">
      <c r="D63" s="1">
        <v>63</v>
      </c>
      <c r="E63" s="1" t="e">
        <f t="shared" si="0"/>
        <v>#N/A</v>
      </c>
    </row>
    <row r="64" spans="4:5" s="1" customFormat="1">
      <c r="D64" s="1">
        <v>64</v>
      </c>
      <c r="E64" s="1" t="e">
        <f t="shared" si="0"/>
        <v>#N/A</v>
      </c>
    </row>
    <row r="65" spans="4:5" s="1" customFormat="1">
      <c r="D65" s="1">
        <v>65</v>
      </c>
      <c r="E65" s="1" t="e">
        <f t="shared" si="0"/>
        <v>#N/A</v>
      </c>
    </row>
    <row r="66" spans="4:5" s="1" customFormat="1">
      <c r="D66" s="1">
        <v>66</v>
      </c>
      <c r="E66" s="1" t="e">
        <f t="shared" ref="E66:E129" si="23">+E65+E65*$B$3</f>
        <v>#N/A</v>
      </c>
    </row>
    <row r="67" spans="4:5" s="1" customFormat="1">
      <c r="D67" s="1">
        <v>67</v>
      </c>
      <c r="E67" s="1" t="e">
        <f t="shared" si="23"/>
        <v>#N/A</v>
      </c>
    </row>
    <row r="68" spans="4:5" s="1" customFormat="1">
      <c r="D68" s="1">
        <v>68</v>
      </c>
      <c r="E68" s="1" t="e">
        <f t="shared" si="23"/>
        <v>#N/A</v>
      </c>
    </row>
    <row r="69" spans="4:5" s="1" customFormat="1">
      <c r="D69" s="1">
        <v>69</v>
      </c>
      <c r="E69" s="1" t="e">
        <f t="shared" si="23"/>
        <v>#N/A</v>
      </c>
    </row>
    <row r="70" spans="4:5" s="1" customFormat="1">
      <c r="D70" s="1">
        <v>70</v>
      </c>
      <c r="E70" s="1" t="e">
        <f t="shared" si="23"/>
        <v>#N/A</v>
      </c>
    </row>
    <row r="71" spans="4:5" s="1" customFormat="1">
      <c r="D71" s="1">
        <v>71</v>
      </c>
      <c r="E71" s="1" t="e">
        <f t="shared" si="23"/>
        <v>#N/A</v>
      </c>
    </row>
    <row r="72" spans="4:5" s="1" customFormat="1">
      <c r="D72" s="1">
        <v>72</v>
      </c>
      <c r="E72" s="1" t="e">
        <f t="shared" si="23"/>
        <v>#N/A</v>
      </c>
    </row>
    <row r="73" spans="4:5" s="1" customFormat="1">
      <c r="D73" s="1">
        <v>73</v>
      </c>
      <c r="E73" s="1" t="e">
        <f t="shared" si="23"/>
        <v>#N/A</v>
      </c>
    </row>
    <row r="74" spans="4:5" s="1" customFormat="1">
      <c r="D74" s="1">
        <v>74</v>
      </c>
      <c r="E74" s="1" t="e">
        <f t="shared" si="23"/>
        <v>#N/A</v>
      </c>
    </row>
    <row r="75" spans="4:5" s="1" customFormat="1">
      <c r="D75" s="1">
        <v>75</v>
      </c>
      <c r="E75" s="1" t="e">
        <f t="shared" si="23"/>
        <v>#N/A</v>
      </c>
    </row>
    <row r="76" spans="4:5" s="1" customFormat="1">
      <c r="D76" s="1">
        <v>76</v>
      </c>
      <c r="E76" s="1" t="e">
        <f t="shared" si="23"/>
        <v>#N/A</v>
      </c>
    </row>
    <row r="77" spans="4:5" s="1" customFormat="1">
      <c r="D77" s="1">
        <v>77</v>
      </c>
      <c r="E77" s="1" t="e">
        <f t="shared" si="23"/>
        <v>#N/A</v>
      </c>
    </row>
    <row r="78" spans="4:5" s="1" customFormat="1">
      <c r="D78" s="1">
        <v>78</v>
      </c>
      <c r="E78" s="1" t="e">
        <f t="shared" si="23"/>
        <v>#N/A</v>
      </c>
    </row>
    <row r="79" spans="4:5" s="1" customFormat="1">
      <c r="D79" s="1">
        <v>79</v>
      </c>
      <c r="E79" s="1" t="e">
        <f t="shared" si="23"/>
        <v>#N/A</v>
      </c>
    </row>
    <row r="80" spans="4:5" s="1" customFormat="1">
      <c r="D80" s="1">
        <v>80</v>
      </c>
      <c r="E80" s="1" t="e">
        <f t="shared" si="23"/>
        <v>#N/A</v>
      </c>
    </row>
    <row r="81" spans="4:5" s="1" customFormat="1">
      <c r="D81" s="1">
        <v>81</v>
      </c>
      <c r="E81" s="1" t="e">
        <f t="shared" si="23"/>
        <v>#N/A</v>
      </c>
    </row>
    <row r="82" spans="4:5" s="1" customFormat="1">
      <c r="D82" s="1">
        <v>82</v>
      </c>
      <c r="E82" s="1" t="e">
        <f t="shared" si="23"/>
        <v>#N/A</v>
      </c>
    </row>
    <row r="83" spans="4:5" s="1" customFormat="1">
      <c r="D83" s="1">
        <v>83</v>
      </c>
      <c r="E83" s="1" t="e">
        <f t="shared" si="23"/>
        <v>#N/A</v>
      </c>
    </row>
    <row r="84" spans="4:5" s="1" customFormat="1">
      <c r="D84" s="1">
        <v>84</v>
      </c>
      <c r="E84" s="1" t="e">
        <f t="shared" si="23"/>
        <v>#N/A</v>
      </c>
    </row>
    <row r="85" spans="4:5" s="1" customFormat="1">
      <c r="D85" s="1">
        <v>85</v>
      </c>
      <c r="E85" s="1" t="e">
        <f t="shared" si="23"/>
        <v>#N/A</v>
      </c>
    </row>
    <row r="86" spans="4:5" s="1" customFormat="1">
      <c r="D86" s="1">
        <v>86</v>
      </c>
      <c r="E86" s="1" t="e">
        <f t="shared" si="23"/>
        <v>#N/A</v>
      </c>
    </row>
    <row r="87" spans="4:5" s="1" customFormat="1">
      <c r="D87" s="1">
        <v>87</v>
      </c>
      <c r="E87" s="1" t="e">
        <f t="shared" si="23"/>
        <v>#N/A</v>
      </c>
    </row>
    <row r="88" spans="4:5" s="1" customFormat="1">
      <c r="D88" s="1">
        <v>88</v>
      </c>
      <c r="E88" s="1" t="e">
        <f t="shared" si="23"/>
        <v>#N/A</v>
      </c>
    </row>
    <row r="89" spans="4:5" s="1" customFormat="1">
      <c r="D89" s="1">
        <v>89</v>
      </c>
      <c r="E89" s="1" t="e">
        <f t="shared" si="23"/>
        <v>#N/A</v>
      </c>
    </row>
    <row r="90" spans="4:5" s="1" customFormat="1">
      <c r="D90" s="1">
        <v>90</v>
      </c>
      <c r="E90" s="1" t="e">
        <f t="shared" si="23"/>
        <v>#N/A</v>
      </c>
    </row>
    <row r="91" spans="4:5" s="1" customFormat="1">
      <c r="D91" s="1">
        <v>91</v>
      </c>
      <c r="E91" s="1" t="e">
        <f t="shared" si="23"/>
        <v>#N/A</v>
      </c>
    </row>
    <row r="92" spans="4:5" s="1" customFormat="1">
      <c r="D92" s="1">
        <v>92</v>
      </c>
      <c r="E92" s="1" t="e">
        <f t="shared" si="23"/>
        <v>#N/A</v>
      </c>
    </row>
    <row r="93" spans="4:5" s="1" customFormat="1">
      <c r="D93" s="1">
        <v>93</v>
      </c>
      <c r="E93" s="1" t="e">
        <f t="shared" si="23"/>
        <v>#N/A</v>
      </c>
    </row>
    <row r="94" spans="4:5" s="1" customFormat="1">
      <c r="D94" s="1">
        <v>94</v>
      </c>
      <c r="E94" s="1" t="e">
        <f t="shared" si="23"/>
        <v>#N/A</v>
      </c>
    </row>
    <row r="95" spans="4:5" s="1" customFormat="1">
      <c r="D95" s="1">
        <v>95</v>
      </c>
      <c r="E95" s="1" t="e">
        <f t="shared" si="23"/>
        <v>#N/A</v>
      </c>
    </row>
    <row r="96" spans="4:5" s="1" customFormat="1">
      <c r="D96" s="1">
        <v>96</v>
      </c>
      <c r="E96" s="1" t="e">
        <f t="shared" si="23"/>
        <v>#N/A</v>
      </c>
    </row>
    <row r="97" spans="4:5" s="1" customFormat="1">
      <c r="D97" s="1">
        <v>97</v>
      </c>
      <c r="E97" s="1" t="e">
        <f t="shared" si="23"/>
        <v>#N/A</v>
      </c>
    </row>
    <row r="98" spans="4:5" s="1" customFormat="1">
      <c r="D98" s="1">
        <v>98</v>
      </c>
      <c r="E98" s="1" t="e">
        <f t="shared" si="23"/>
        <v>#N/A</v>
      </c>
    </row>
    <row r="99" spans="4:5" s="1" customFormat="1">
      <c r="D99" s="1">
        <v>99</v>
      </c>
      <c r="E99" s="1" t="e">
        <f t="shared" si="23"/>
        <v>#N/A</v>
      </c>
    </row>
    <row r="100" spans="4:5" s="1" customFormat="1">
      <c r="D100" s="1">
        <v>100</v>
      </c>
      <c r="E100" s="1" t="e">
        <f t="shared" si="23"/>
        <v>#N/A</v>
      </c>
    </row>
    <row r="101" spans="4:5" s="1" customFormat="1">
      <c r="D101" s="1">
        <v>101</v>
      </c>
      <c r="E101" s="1" t="e">
        <f t="shared" si="23"/>
        <v>#N/A</v>
      </c>
    </row>
    <row r="102" spans="4:5" s="1" customFormat="1">
      <c r="D102" s="1">
        <v>102</v>
      </c>
      <c r="E102" s="1" t="e">
        <f t="shared" si="23"/>
        <v>#N/A</v>
      </c>
    </row>
    <row r="103" spans="4:5" s="1" customFormat="1">
      <c r="D103" s="1">
        <v>103</v>
      </c>
      <c r="E103" s="1" t="e">
        <f t="shared" si="23"/>
        <v>#N/A</v>
      </c>
    </row>
    <row r="104" spans="4:5" s="1" customFormat="1">
      <c r="D104" s="1">
        <v>104</v>
      </c>
      <c r="E104" s="1" t="e">
        <f t="shared" si="23"/>
        <v>#N/A</v>
      </c>
    </row>
    <row r="105" spans="4:5" s="1" customFormat="1">
      <c r="D105" s="1">
        <v>105</v>
      </c>
      <c r="E105" s="1" t="e">
        <f t="shared" si="23"/>
        <v>#N/A</v>
      </c>
    </row>
    <row r="106" spans="4:5" s="1" customFormat="1">
      <c r="D106" s="1">
        <v>106</v>
      </c>
      <c r="E106" s="1" t="e">
        <f t="shared" si="23"/>
        <v>#N/A</v>
      </c>
    </row>
    <row r="107" spans="4:5" s="1" customFormat="1">
      <c r="D107" s="1">
        <v>107</v>
      </c>
      <c r="E107" s="1" t="e">
        <f t="shared" si="23"/>
        <v>#N/A</v>
      </c>
    </row>
    <row r="108" spans="4:5" s="1" customFormat="1">
      <c r="D108" s="1">
        <v>108</v>
      </c>
      <c r="E108" s="1" t="e">
        <f t="shared" si="23"/>
        <v>#N/A</v>
      </c>
    </row>
    <row r="109" spans="4:5" s="1" customFormat="1">
      <c r="D109" s="1">
        <v>109</v>
      </c>
      <c r="E109" s="1" t="e">
        <f t="shared" si="23"/>
        <v>#N/A</v>
      </c>
    </row>
    <row r="110" spans="4:5" s="1" customFormat="1">
      <c r="D110" s="1">
        <v>110</v>
      </c>
      <c r="E110" s="1" t="e">
        <f t="shared" si="23"/>
        <v>#N/A</v>
      </c>
    </row>
    <row r="111" spans="4:5" s="1" customFormat="1">
      <c r="D111" s="1">
        <v>111</v>
      </c>
      <c r="E111" s="1" t="e">
        <f t="shared" si="23"/>
        <v>#N/A</v>
      </c>
    </row>
    <row r="112" spans="4:5" s="1" customFormat="1">
      <c r="D112" s="1">
        <v>112</v>
      </c>
      <c r="E112" s="1" t="e">
        <f t="shared" si="23"/>
        <v>#N/A</v>
      </c>
    </row>
    <row r="113" spans="4:5" s="1" customFormat="1">
      <c r="D113" s="1">
        <v>113</v>
      </c>
      <c r="E113" s="1" t="e">
        <f t="shared" si="23"/>
        <v>#N/A</v>
      </c>
    </row>
    <row r="114" spans="4:5" s="1" customFormat="1">
      <c r="D114" s="1">
        <v>114</v>
      </c>
      <c r="E114" s="1" t="e">
        <f t="shared" si="23"/>
        <v>#N/A</v>
      </c>
    </row>
    <row r="115" spans="4:5" s="1" customFormat="1">
      <c r="D115" s="1">
        <v>115</v>
      </c>
      <c r="E115" s="1" t="e">
        <f t="shared" si="23"/>
        <v>#N/A</v>
      </c>
    </row>
    <row r="116" spans="4:5" s="1" customFormat="1">
      <c r="D116" s="1">
        <v>116</v>
      </c>
      <c r="E116" s="1" t="e">
        <f t="shared" si="23"/>
        <v>#N/A</v>
      </c>
    </row>
    <row r="117" spans="4:5" s="1" customFormat="1">
      <c r="D117" s="1">
        <v>117</v>
      </c>
      <c r="E117" s="1" t="e">
        <f t="shared" si="23"/>
        <v>#N/A</v>
      </c>
    </row>
    <row r="118" spans="4:5" s="1" customFormat="1">
      <c r="D118" s="1">
        <v>118</v>
      </c>
      <c r="E118" s="1" t="e">
        <f t="shared" si="23"/>
        <v>#N/A</v>
      </c>
    </row>
    <row r="119" spans="4:5" s="1" customFormat="1">
      <c r="D119" s="1">
        <v>119</v>
      </c>
      <c r="E119" s="1" t="e">
        <f t="shared" si="23"/>
        <v>#N/A</v>
      </c>
    </row>
    <row r="120" spans="4:5" s="1" customFormat="1">
      <c r="D120" s="1">
        <v>120</v>
      </c>
      <c r="E120" s="1" t="e">
        <f t="shared" si="23"/>
        <v>#N/A</v>
      </c>
    </row>
    <row r="121" spans="4:5" s="1" customFormat="1">
      <c r="D121" s="1">
        <v>121</v>
      </c>
      <c r="E121" s="1" t="e">
        <f t="shared" si="23"/>
        <v>#N/A</v>
      </c>
    </row>
    <row r="122" spans="4:5" s="1" customFormat="1">
      <c r="D122" s="1">
        <v>122</v>
      </c>
      <c r="E122" s="1" t="e">
        <f t="shared" si="23"/>
        <v>#N/A</v>
      </c>
    </row>
    <row r="123" spans="4:5" s="1" customFormat="1">
      <c r="D123" s="1">
        <v>123</v>
      </c>
      <c r="E123" s="1" t="e">
        <f t="shared" si="23"/>
        <v>#N/A</v>
      </c>
    </row>
    <row r="124" spans="4:5" s="1" customFormat="1">
      <c r="D124" s="1">
        <v>124</v>
      </c>
      <c r="E124" s="1" t="e">
        <f t="shared" si="23"/>
        <v>#N/A</v>
      </c>
    </row>
    <row r="125" spans="4:5" s="1" customFormat="1">
      <c r="D125" s="1">
        <v>125</v>
      </c>
      <c r="E125" s="1" t="e">
        <f t="shared" si="23"/>
        <v>#N/A</v>
      </c>
    </row>
    <row r="126" spans="4:5" s="1" customFormat="1">
      <c r="D126" s="1">
        <v>126</v>
      </c>
      <c r="E126" s="1" t="e">
        <f t="shared" si="23"/>
        <v>#N/A</v>
      </c>
    </row>
    <row r="127" spans="4:5" s="1" customFormat="1">
      <c r="D127" s="1">
        <v>127</v>
      </c>
      <c r="E127" s="1" t="e">
        <f t="shared" si="23"/>
        <v>#N/A</v>
      </c>
    </row>
    <row r="128" spans="4:5" s="1" customFormat="1">
      <c r="D128" s="1">
        <v>128</v>
      </c>
      <c r="E128" s="1" t="e">
        <f t="shared" si="23"/>
        <v>#N/A</v>
      </c>
    </row>
    <row r="129" spans="4:5" s="1" customFormat="1">
      <c r="D129" s="1">
        <v>129</v>
      </c>
      <c r="E129" s="1" t="e">
        <f t="shared" si="23"/>
        <v>#N/A</v>
      </c>
    </row>
    <row r="130" spans="4:5" s="1" customFormat="1">
      <c r="D130" s="1">
        <v>130</v>
      </c>
      <c r="E130" s="1" t="e">
        <f t="shared" ref="E130:E193" si="24">+E129+E129*$B$3</f>
        <v>#N/A</v>
      </c>
    </row>
    <row r="131" spans="4:5" s="1" customFormat="1">
      <c r="D131" s="1">
        <v>131</v>
      </c>
      <c r="E131" s="1" t="e">
        <f t="shared" si="24"/>
        <v>#N/A</v>
      </c>
    </row>
    <row r="132" spans="4:5" s="1" customFormat="1">
      <c r="D132" s="1">
        <v>132</v>
      </c>
      <c r="E132" s="1" t="e">
        <f t="shared" si="24"/>
        <v>#N/A</v>
      </c>
    </row>
    <row r="133" spans="4:5" s="1" customFormat="1">
      <c r="D133" s="1">
        <v>133</v>
      </c>
      <c r="E133" s="1" t="e">
        <f t="shared" si="24"/>
        <v>#N/A</v>
      </c>
    </row>
    <row r="134" spans="4:5" s="1" customFormat="1">
      <c r="D134" s="1">
        <v>134</v>
      </c>
      <c r="E134" s="1" t="e">
        <f t="shared" si="24"/>
        <v>#N/A</v>
      </c>
    </row>
    <row r="135" spans="4:5" s="1" customFormat="1">
      <c r="D135" s="1">
        <v>135</v>
      </c>
      <c r="E135" s="1" t="e">
        <f t="shared" si="24"/>
        <v>#N/A</v>
      </c>
    </row>
    <row r="136" spans="4:5" s="1" customFormat="1">
      <c r="D136" s="1">
        <v>136</v>
      </c>
      <c r="E136" s="1" t="e">
        <f t="shared" si="24"/>
        <v>#N/A</v>
      </c>
    </row>
    <row r="137" spans="4:5" s="1" customFormat="1">
      <c r="D137" s="1">
        <v>137</v>
      </c>
      <c r="E137" s="1" t="e">
        <f t="shared" si="24"/>
        <v>#N/A</v>
      </c>
    </row>
    <row r="138" spans="4:5" s="1" customFormat="1">
      <c r="D138" s="1">
        <v>138</v>
      </c>
      <c r="E138" s="1" t="e">
        <f t="shared" si="24"/>
        <v>#N/A</v>
      </c>
    </row>
    <row r="139" spans="4:5" s="1" customFormat="1">
      <c r="D139" s="1">
        <v>139</v>
      </c>
      <c r="E139" s="1" t="e">
        <f t="shared" si="24"/>
        <v>#N/A</v>
      </c>
    </row>
    <row r="140" spans="4:5" s="1" customFormat="1">
      <c r="D140" s="1">
        <v>140</v>
      </c>
      <c r="E140" s="1" t="e">
        <f t="shared" si="24"/>
        <v>#N/A</v>
      </c>
    </row>
    <row r="141" spans="4:5" s="1" customFormat="1">
      <c r="D141" s="1">
        <v>141</v>
      </c>
      <c r="E141" s="1" t="e">
        <f t="shared" si="24"/>
        <v>#N/A</v>
      </c>
    </row>
    <row r="142" spans="4:5" s="1" customFormat="1">
      <c r="D142" s="1">
        <v>142</v>
      </c>
      <c r="E142" s="1" t="e">
        <f t="shared" si="24"/>
        <v>#N/A</v>
      </c>
    </row>
    <row r="143" spans="4:5" s="1" customFormat="1">
      <c r="D143" s="1">
        <v>143</v>
      </c>
      <c r="E143" s="1" t="e">
        <f t="shared" si="24"/>
        <v>#N/A</v>
      </c>
    </row>
    <row r="144" spans="4:5" s="1" customFormat="1">
      <c r="D144" s="1">
        <v>144</v>
      </c>
      <c r="E144" s="1" t="e">
        <f t="shared" si="24"/>
        <v>#N/A</v>
      </c>
    </row>
    <row r="145" spans="4:5" s="1" customFormat="1">
      <c r="D145" s="1">
        <v>145</v>
      </c>
      <c r="E145" s="1" t="e">
        <f t="shared" si="24"/>
        <v>#N/A</v>
      </c>
    </row>
    <row r="146" spans="4:5" s="1" customFormat="1">
      <c r="D146" s="1">
        <v>146</v>
      </c>
      <c r="E146" s="1" t="e">
        <f t="shared" si="24"/>
        <v>#N/A</v>
      </c>
    </row>
    <row r="147" spans="4:5" s="1" customFormat="1">
      <c r="D147" s="1">
        <v>147</v>
      </c>
      <c r="E147" s="1" t="e">
        <f t="shared" si="24"/>
        <v>#N/A</v>
      </c>
    </row>
    <row r="148" spans="4:5" s="1" customFormat="1">
      <c r="D148" s="1">
        <v>148</v>
      </c>
      <c r="E148" s="1" t="e">
        <f t="shared" si="24"/>
        <v>#N/A</v>
      </c>
    </row>
    <row r="149" spans="4:5" s="1" customFormat="1">
      <c r="D149" s="1">
        <v>149</v>
      </c>
      <c r="E149" s="1" t="e">
        <f t="shared" si="24"/>
        <v>#N/A</v>
      </c>
    </row>
    <row r="150" spans="4:5" s="1" customFormat="1">
      <c r="D150" s="1">
        <v>150</v>
      </c>
      <c r="E150" s="1" t="e">
        <f t="shared" si="24"/>
        <v>#N/A</v>
      </c>
    </row>
    <row r="151" spans="4:5" s="1" customFormat="1">
      <c r="D151" s="1">
        <v>151</v>
      </c>
      <c r="E151" s="1" t="e">
        <f t="shared" si="24"/>
        <v>#N/A</v>
      </c>
    </row>
    <row r="152" spans="4:5" s="1" customFormat="1">
      <c r="D152" s="1">
        <v>152</v>
      </c>
      <c r="E152" s="1" t="e">
        <f t="shared" si="24"/>
        <v>#N/A</v>
      </c>
    </row>
    <row r="153" spans="4:5" s="1" customFormat="1">
      <c r="D153" s="1">
        <v>153</v>
      </c>
      <c r="E153" s="1" t="e">
        <f t="shared" si="24"/>
        <v>#N/A</v>
      </c>
    </row>
    <row r="154" spans="4:5" s="1" customFormat="1">
      <c r="D154" s="1">
        <v>154</v>
      </c>
      <c r="E154" s="1" t="e">
        <f t="shared" si="24"/>
        <v>#N/A</v>
      </c>
    </row>
    <row r="155" spans="4:5" s="1" customFormat="1">
      <c r="D155" s="1">
        <v>155</v>
      </c>
      <c r="E155" s="1" t="e">
        <f t="shared" si="24"/>
        <v>#N/A</v>
      </c>
    </row>
    <row r="156" spans="4:5" s="1" customFormat="1">
      <c r="D156" s="1">
        <v>156</v>
      </c>
      <c r="E156" s="1" t="e">
        <f t="shared" si="24"/>
        <v>#N/A</v>
      </c>
    </row>
    <row r="157" spans="4:5" s="1" customFormat="1">
      <c r="D157" s="1">
        <v>157</v>
      </c>
      <c r="E157" s="1" t="e">
        <f t="shared" si="24"/>
        <v>#N/A</v>
      </c>
    </row>
    <row r="158" spans="4:5" s="1" customFormat="1">
      <c r="D158" s="1">
        <v>158</v>
      </c>
      <c r="E158" s="1" t="e">
        <f t="shared" si="24"/>
        <v>#N/A</v>
      </c>
    </row>
    <row r="159" spans="4:5" s="1" customFormat="1">
      <c r="D159" s="1">
        <v>159</v>
      </c>
      <c r="E159" s="1" t="e">
        <f t="shared" si="24"/>
        <v>#N/A</v>
      </c>
    </row>
    <row r="160" spans="4:5" s="1" customFormat="1">
      <c r="D160" s="1">
        <v>160</v>
      </c>
      <c r="E160" s="1" t="e">
        <f t="shared" si="24"/>
        <v>#N/A</v>
      </c>
    </row>
    <row r="161" spans="4:5" s="1" customFormat="1">
      <c r="D161" s="1">
        <v>161</v>
      </c>
      <c r="E161" s="1" t="e">
        <f t="shared" si="24"/>
        <v>#N/A</v>
      </c>
    </row>
    <row r="162" spans="4:5" s="1" customFormat="1">
      <c r="D162" s="1">
        <v>162</v>
      </c>
      <c r="E162" s="1" t="e">
        <f t="shared" si="24"/>
        <v>#N/A</v>
      </c>
    </row>
    <row r="163" spans="4:5" s="1" customFormat="1">
      <c r="D163" s="1">
        <v>163</v>
      </c>
      <c r="E163" s="1" t="e">
        <f t="shared" si="24"/>
        <v>#N/A</v>
      </c>
    </row>
    <row r="164" spans="4:5" s="1" customFormat="1">
      <c r="D164" s="1">
        <v>164</v>
      </c>
      <c r="E164" s="1" t="e">
        <f t="shared" si="24"/>
        <v>#N/A</v>
      </c>
    </row>
    <row r="165" spans="4:5" s="1" customFormat="1">
      <c r="D165" s="1">
        <v>165</v>
      </c>
      <c r="E165" s="1" t="e">
        <f t="shared" si="24"/>
        <v>#N/A</v>
      </c>
    </row>
    <row r="166" spans="4:5" s="1" customFormat="1">
      <c r="D166" s="1">
        <v>166</v>
      </c>
      <c r="E166" s="1" t="e">
        <f t="shared" si="24"/>
        <v>#N/A</v>
      </c>
    </row>
    <row r="167" spans="4:5" s="1" customFormat="1">
      <c r="D167" s="1">
        <v>167</v>
      </c>
      <c r="E167" s="1" t="e">
        <f t="shared" si="24"/>
        <v>#N/A</v>
      </c>
    </row>
    <row r="168" spans="4:5" s="1" customFormat="1">
      <c r="D168" s="1">
        <v>168</v>
      </c>
      <c r="E168" s="1" t="e">
        <f t="shared" si="24"/>
        <v>#N/A</v>
      </c>
    </row>
    <row r="169" spans="4:5" s="1" customFormat="1">
      <c r="D169" s="1">
        <v>169</v>
      </c>
      <c r="E169" s="1" t="e">
        <f t="shared" si="24"/>
        <v>#N/A</v>
      </c>
    </row>
    <row r="170" spans="4:5" s="1" customFormat="1">
      <c r="D170" s="1">
        <v>170</v>
      </c>
      <c r="E170" s="1" t="e">
        <f t="shared" si="24"/>
        <v>#N/A</v>
      </c>
    </row>
    <row r="171" spans="4:5" s="1" customFormat="1">
      <c r="D171" s="1">
        <v>171</v>
      </c>
      <c r="E171" s="1" t="e">
        <f t="shared" si="24"/>
        <v>#N/A</v>
      </c>
    </row>
    <row r="172" spans="4:5" s="1" customFormat="1">
      <c r="D172" s="1">
        <v>172</v>
      </c>
      <c r="E172" s="1" t="e">
        <f t="shared" si="24"/>
        <v>#N/A</v>
      </c>
    </row>
    <row r="173" spans="4:5" s="1" customFormat="1">
      <c r="D173" s="1">
        <v>173</v>
      </c>
      <c r="E173" s="1" t="e">
        <f t="shared" si="24"/>
        <v>#N/A</v>
      </c>
    </row>
    <row r="174" spans="4:5" s="1" customFormat="1">
      <c r="D174" s="1">
        <v>174</v>
      </c>
      <c r="E174" s="1" t="e">
        <f t="shared" si="24"/>
        <v>#N/A</v>
      </c>
    </row>
    <row r="175" spans="4:5" s="1" customFormat="1">
      <c r="D175" s="1">
        <v>175</v>
      </c>
      <c r="E175" s="1" t="e">
        <f t="shared" si="24"/>
        <v>#N/A</v>
      </c>
    </row>
    <row r="176" spans="4:5" s="1" customFormat="1">
      <c r="D176" s="1">
        <v>176</v>
      </c>
      <c r="E176" s="1" t="e">
        <f t="shared" si="24"/>
        <v>#N/A</v>
      </c>
    </row>
    <row r="177" spans="4:5" s="1" customFormat="1">
      <c r="D177" s="1">
        <v>177</v>
      </c>
      <c r="E177" s="1" t="e">
        <f t="shared" si="24"/>
        <v>#N/A</v>
      </c>
    </row>
    <row r="178" spans="4:5" s="1" customFormat="1">
      <c r="D178" s="1">
        <v>178</v>
      </c>
      <c r="E178" s="1" t="e">
        <f t="shared" si="24"/>
        <v>#N/A</v>
      </c>
    </row>
    <row r="179" spans="4:5" s="1" customFormat="1">
      <c r="D179" s="1">
        <v>179</v>
      </c>
      <c r="E179" s="1" t="e">
        <f t="shared" si="24"/>
        <v>#N/A</v>
      </c>
    </row>
    <row r="180" spans="4:5" s="1" customFormat="1">
      <c r="D180" s="1">
        <v>180</v>
      </c>
      <c r="E180" s="1" t="e">
        <f t="shared" si="24"/>
        <v>#N/A</v>
      </c>
    </row>
    <row r="181" spans="4:5" s="1" customFormat="1">
      <c r="D181" s="1">
        <v>181</v>
      </c>
      <c r="E181" s="1" t="e">
        <f t="shared" si="24"/>
        <v>#N/A</v>
      </c>
    </row>
    <row r="182" spans="4:5" s="1" customFormat="1">
      <c r="D182" s="1">
        <v>182</v>
      </c>
      <c r="E182" s="1" t="e">
        <f t="shared" si="24"/>
        <v>#N/A</v>
      </c>
    </row>
    <row r="183" spans="4:5" s="1" customFormat="1">
      <c r="D183" s="1">
        <v>183</v>
      </c>
      <c r="E183" s="1" t="e">
        <f t="shared" si="24"/>
        <v>#N/A</v>
      </c>
    </row>
    <row r="184" spans="4:5" s="1" customFormat="1">
      <c r="D184" s="1">
        <v>184</v>
      </c>
      <c r="E184" s="1" t="e">
        <f t="shared" si="24"/>
        <v>#N/A</v>
      </c>
    </row>
    <row r="185" spans="4:5" s="1" customFormat="1">
      <c r="D185" s="1">
        <v>185</v>
      </c>
      <c r="E185" s="1" t="e">
        <f t="shared" si="24"/>
        <v>#N/A</v>
      </c>
    </row>
    <row r="186" spans="4:5" s="1" customFormat="1">
      <c r="D186" s="1">
        <v>186</v>
      </c>
      <c r="E186" s="1" t="e">
        <f t="shared" si="24"/>
        <v>#N/A</v>
      </c>
    </row>
    <row r="187" spans="4:5" s="1" customFormat="1">
      <c r="D187" s="1">
        <v>187</v>
      </c>
      <c r="E187" s="1" t="e">
        <f t="shared" si="24"/>
        <v>#N/A</v>
      </c>
    </row>
    <row r="188" spans="4:5" s="1" customFormat="1">
      <c r="D188" s="1">
        <v>188</v>
      </c>
      <c r="E188" s="1" t="e">
        <f t="shared" si="24"/>
        <v>#N/A</v>
      </c>
    </row>
    <row r="189" spans="4:5" s="1" customFormat="1">
      <c r="D189" s="1">
        <v>189</v>
      </c>
      <c r="E189" s="1" t="e">
        <f t="shared" si="24"/>
        <v>#N/A</v>
      </c>
    </row>
    <row r="190" spans="4:5" s="1" customFormat="1">
      <c r="D190" s="1">
        <v>190</v>
      </c>
      <c r="E190" s="1" t="e">
        <f t="shared" si="24"/>
        <v>#N/A</v>
      </c>
    </row>
    <row r="191" spans="4:5" s="1" customFormat="1">
      <c r="D191" s="1">
        <v>191</v>
      </c>
      <c r="E191" s="1" t="e">
        <f t="shared" si="24"/>
        <v>#N/A</v>
      </c>
    </row>
    <row r="192" spans="4:5" s="1" customFormat="1">
      <c r="D192" s="1">
        <v>192</v>
      </c>
      <c r="E192" s="1" t="e">
        <f t="shared" si="24"/>
        <v>#N/A</v>
      </c>
    </row>
    <row r="193" spans="4:5" s="1" customFormat="1">
      <c r="D193" s="1">
        <v>193</v>
      </c>
      <c r="E193" s="1" t="e">
        <f t="shared" si="24"/>
        <v>#N/A</v>
      </c>
    </row>
    <row r="194" spans="4:5" s="1" customFormat="1">
      <c r="D194" s="1">
        <v>194</v>
      </c>
      <c r="E194" s="1" t="e">
        <f t="shared" ref="E194:E257" si="25">+E193+E193*$B$3</f>
        <v>#N/A</v>
      </c>
    </row>
    <row r="195" spans="4:5" s="1" customFormat="1">
      <c r="D195" s="1">
        <v>195</v>
      </c>
      <c r="E195" s="1" t="e">
        <f t="shared" si="25"/>
        <v>#N/A</v>
      </c>
    </row>
    <row r="196" spans="4:5" s="1" customFormat="1">
      <c r="D196" s="1">
        <v>196</v>
      </c>
      <c r="E196" s="1" t="e">
        <f t="shared" si="25"/>
        <v>#N/A</v>
      </c>
    </row>
    <row r="197" spans="4:5" s="1" customFormat="1">
      <c r="D197" s="1">
        <v>197</v>
      </c>
      <c r="E197" s="1" t="e">
        <f t="shared" si="25"/>
        <v>#N/A</v>
      </c>
    </row>
    <row r="198" spans="4:5" s="1" customFormat="1">
      <c r="D198" s="1">
        <v>198</v>
      </c>
      <c r="E198" s="1" t="e">
        <f t="shared" si="25"/>
        <v>#N/A</v>
      </c>
    </row>
    <row r="199" spans="4:5" s="1" customFormat="1">
      <c r="D199" s="1">
        <v>199</v>
      </c>
      <c r="E199" s="1" t="e">
        <f t="shared" si="25"/>
        <v>#N/A</v>
      </c>
    </row>
    <row r="200" spans="4:5" s="1" customFormat="1">
      <c r="D200" s="1">
        <v>200</v>
      </c>
      <c r="E200" s="1" t="e">
        <f t="shared" si="25"/>
        <v>#N/A</v>
      </c>
    </row>
    <row r="201" spans="4:5" s="1" customFormat="1">
      <c r="D201" s="1">
        <v>201</v>
      </c>
      <c r="E201" s="1" t="e">
        <f t="shared" si="25"/>
        <v>#N/A</v>
      </c>
    </row>
    <row r="202" spans="4:5" s="1" customFormat="1">
      <c r="D202" s="1">
        <v>202</v>
      </c>
      <c r="E202" s="1" t="e">
        <f t="shared" si="25"/>
        <v>#N/A</v>
      </c>
    </row>
    <row r="203" spans="4:5" s="1" customFormat="1">
      <c r="D203" s="1">
        <v>203</v>
      </c>
      <c r="E203" s="1" t="e">
        <f t="shared" si="25"/>
        <v>#N/A</v>
      </c>
    </row>
    <row r="204" spans="4:5" s="1" customFormat="1">
      <c r="D204" s="1">
        <v>204</v>
      </c>
      <c r="E204" s="1" t="e">
        <f t="shared" si="25"/>
        <v>#N/A</v>
      </c>
    </row>
    <row r="205" spans="4:5" s="1" customFormat="1">
      <c r="D205" s="1">
        <v>205</v>
      </c>
      <c r="E205" s="1" t="e">
        <f t="shared" si="25"/>
        <v>#N/A</v>
      </c>
    </row>
    <row r="206" spans="4:5" s="1" customFormat="1">
      <c r="D206" s="1">
        <v>206</v>
      </c>
      <c r="E206" s="1" t="e">
        <f t="shared" si="25"/>
        <v>#N/A</v>
      </c>
    </row>
    <row r="207" spans="4:5" s="1" customFormat="1">
      <c r="D207" s="1">
        <v>207</v>
      </c>
      <c r="E207" s="1" t="e">
        <f t="shared" si="25"/>
        <v>#N/A</v>
      </c>
    </row>
    <row r="208" spans="4:5" s="1" customFormat="1">
      <c r="D208" s="1">
        <v>208</v>
      </c>
      <c r="E208" s="1" t="e">
        <f t="shared" si="25"/>
        <v>#N/A</v>
      </c>
    </row>
    <row r="209" spans="4:5" s="1" customFormat="1">
      <c r="D209" s="1">
        <v>209</v>
      </c>
      <c r="E209" s="1" t="e">
        <f t="shared" si="25"/>
        <v>#N/A</v>
      </c>
    </row>
    <row r="210" spans="4:5" s="1" customFormat="1">
      <c r="D210" s="1">
        <v>210</v>
      </c>
      <c r="E210" s="1" t="e">
        <f t="shared" si="25"/>
        <v>#N/A</v>
      </c>
    </row>
    <row r="211" spans="4:5" s="1" customFormat="1">
      <c r="D211" s="1">
        <v>211</v>
      </c>
      <c r="E211" s="1" t="e">
        <f t="shared" si="25"/>
        <v>#N/A</v>
      </c>
    </row>
    <row r="212" spans="4:5" s="1" customFormat="1">
      <c r="D212" s="1">
        <v>212</v>
      </c>
      <c r="E212" s="1" t="e">
        <f t="shared" si="25"/>
        <v>#N/A</v>
      </c>
    </row>
    <row r="213" spans="4:5" s="1" customFormat="1">
      <c r="D213" s="1">
        <v>213</v>
      </c>
      <c r="E213" s="1" t="e">
        <f t="shared" si="25"/>
        <v>#N/A</v>
      </c>
    </row>
    <row r="214" spans="4:5" s="1" customFormat="1">
      <c r="D214" s="1">
        <v>214</v>
      </c>
      <c r="E214" s="1" t="e">
        <f t="shared" si="25"/>
        <v>#N/A</v>
      </c>
    </row>
    <row r="215" spans="4:5" s="1" customFormat="1">
      <c r="D215" s="1">
        <v>215</v>
      </c>
      <c r="E215" s="1" t="e">
        <f t="shared" si="25"/>
        <v>#N/A</v>
      </c>
    </row>
    <row r="216" spans="4:5" s="1" customFormat="1">
      <c r="D216" s="1">
        <v>216</v>
      </c>
      <c r="E216" s="1" t="e">
        <f t="shared" si="25"/>
        <v>#N/A</v>
      </c>
    </row>
    <row r="217" spans="4:5" s="1" customFormat="1">
      <c r="D217" s="1">
        <v>217</v>
      </c>
      <c r="E217" s="1" t="e">
        <f t="shared" si="25"/>
        <v>#N/A</v>
      </c>
    </row>
    <row r="218" spans="4:5" s="1" customFormat="1">
      <c r="D218" s="1">
        <v>218</v>
      </c>
      <c r="E218" s="1" t="e">
        <f t="shared" si="25"/>
        <v>#N/A</v>
      </c>
    </row>
    <row r="219" spans="4:5" s="1" customFormat="1">
      <c r="D219" s="1">
        <v>219</v>
      </c>
      <c r="E219" s="1" t="e">
        <f t="shared" si="25"/>
        <v>#N/A</v>
      </c>
    </row>
    <row r="220" spans="4:5" s="1" customFormat="1">
      <c r="D220" s="1">
        <v>220</v>
      </c>
      <c r="E220" s="1" t="e">
        <f t="shared" si="25"/>
        <v>#N/A</v>
      </c>
    </row>
    <row r="221" spans="4:5" s="1" customFormat="1">
      <c r="D221" s="1">
        <v>221</v>
      </c>
      <c r="E221" s="1" t="e">
        <f t="shared" si="25"/>
        <v>#N/A</v>
      </c>
    </row>
    <row r="222" spans="4:5" s="1" customFormat="1">
      <c r="D222" s="1">
        <v>222</v>
      </c>
      <c r="E222" s="1" t="e">
        <f t="shared" si="25"/>
        <v>#N/A</v>
      </c>
    </row>
    <row r="223" spans="4:5" s="1" customFormat="1">
      <c r="D223" s="1">
        <v>223</v>
      </c>
      <c r="E223" s="1" t="e">
        <f t="shared" si="25"/>
        <v>#N/A</v>
      </c>
    </row>
    <row r="224" spans="4:5" s="1" customFormat="1">
      <c r="D224" s="1">
        <v>224</v>
      </c>
      <c r="E224" s="1" t="e">
        <f t="shared" si="25"/>
        <v>#N/A</v>
      </c>
    </row>
    <row r="225" spans="4:5" s="1" customFormat="1">
      <c r="D225" s="1">
        <v>225</v>
      </c>
      <c r="E225" s="1" t="e">
        <f t="shared" si="25"/>
        <v>#N/A</v>
      </c>
    </row>
    <row r="226" spans="4:5" s="1" customFormat="1">
      <c r="D226" s="1">
        <v>226</v>
      </c>
      <c r="E226" s="1" t="e">
        <f t="shared" si="25"/>
        <v>#N/A</v>
      </c>
    </row>
    <row r="227" spans="4:5" s="1" customFormat="1">
      <c r="D227" s="1">
        <v>227</v>
      </c>
      <c r="E227" s="1" t="e">
        <f t="shared" si="25"/>
        <v>#N/A</v>
      </c>
    </row>
    <row r="228" spans="4:5" s="1" customFormat="1">
      <c r="D228" s="1">
        <v>228</v>
      </c>
      <c r="E228" s="1" t="e">
        <f t="shared" si="25"/>
        <v>#N/A</v>
      </c>
    </row>
    <row r="229" spans="4:5" s="1" customFormat="1">
      <c r="D229" s="1">
        <v>229</v>
      </c>
      <c r="E229" s="1" t="e">
        <f t="shared" si="25"/>
        <v>#N/A</v>
      </c>
    </row>
    <row r="230" spans="4:5" s="1" customFormat="1">
      <c r="D230" s="1">
        <v>230</v>
      </c>
      <c r="E230" s="1" t="e">
        <f t="shared" si="25"/>
        <v>#N/A</v>
      </c>
    </row>
    <row r="231" spans="4:5" s="1" customFormat="1">
      <c r="D231" s="1">
        <v>231</v>
      </c>
      <c r="E231" s="1" t="e">
        <f t="shared" si="25"/>
        <v>#N/A</v>
      </c>
    </row>
    <row r="232" spans="4:5" s="1" customFormat="1">
      <c r="D232" s="1">
        <v>232</v>
      </c>
      <c r="E232" s="1" t="e">
        <f t="shared" si="25"/>
        <v>#N/A</v>
      </c>
    </row>
    <row r="233" spans="4:5" s="1" customFormat="1">
      <c r="D233" s="1">
        <v>233</v>
      </c>
      <c r="E233" s="1" t="e">
        <f t="shared" si="25"/>
        <v>#N/A</v>
      </c>
    </row>
    <row r="234" spans="4:5" s="1" customFormat="1">
      <c r="D234" s="1">
        <v>234</v>
      </c>
      <c r="E234" s="1" t="e">
        <f t="shared" si="25"/>
        <v>#N/A</v>
      </c>
    </row>
    <row r="235" spans="4:5" s="1" customFormat="1">
      <c r="D235" s="1">
        <v>235</v>
      </c>
      <c r="E235" s="1" t="e">
        <f t="shared" si="25"/>
        <v>#N/A</v>
      </c>
    </row>
    <row r="236" spans="4:5" s="1" customFormat="1">
      <c r="D236" s="1">
        <v>236</v>
      </c>
      <c r="E236" s="1" t="e">
        <f t="shared" si="25"/>
        <v>#N/A</v>
      </c>
    </row>
    <row r="237" spans="4:5" s="1" customFormat="1">
      <c r="D237" s="1">
        <v>237</v>
      </c>
      <c r="E237" s="1" t="e">
        <f t="shared" si="25"/>
        <v>#N/A</v>
      </c>
    </row>
    <row r="238" spans="4:5" s="1" customFormat="1">
      <c r="D238" s="1">
        <v>238</v>
      </c>
      <c r="E238" s="1" t="e">
        <f t="shared" si="25"/>
        <v>#N/A</v>
      </c>
    </row>
    <row r="239" spans="4:5" s="1" customFormat="1">
      <c r="D239" s="1">
        <v>239</v>
      </c>
      <c r="E239" s="1" t="e">
        <f t="shared" si="25"/>
        <v>#N/A</v>
      </c>
    </row>
    <row r="240" spans="4:5" s="1" customFormat="1">
      <c r="D240" s="1">
        <v>240</v>
      </c>
      <c r="E240" s="1" t="e">
        <f t="shared" si="25"/>
        <v>#N/A</v>
      </c>
    </row>
    <row r="241" spans="4:5" s="1" customFormat="1">
      <c r="D241" s="1">
        <v>241</v>
      </c>
      <c r="E241" s="1" t="e">
        <f t="shared" si="25"/>
        <v>#N/A</v>
      </c>
    </row>
    <row r="242" spans="4:5" s="1" customFormat="1">
      <c r="D242" s="1">
        <v>242</v>
      </c>
      <c r="E242" s="1" t="e">
        <f t="shared" si="25"/>
        <v>#N/A</v>
      </c>
    </row>
    <row r="243" spans="4:5" s="1" customFormat="1">
      <c r="D243" s="1">
        <v>243</v>
      </c>
      <c r="E243" s="1" t="e">
        <f t="shared" si="25"/>
        <v>#N/A</v>
      </c>
    </row>
    <row r="244" spans="4:5" s="1" customFormat="1">
      <c r="D244" s="1">
        <v>244</v>
      </c>
      <c r="E244" s="1" t="e">
        <f t="shared" si="25"/>
        <v>#N/A</v>
      </c>
    </row>
    <row r="245" spans="4:5" s="1" customFormat="1">
      <c r="D245" s="1">
        <v>245</v>
      </c>
      <c r="E245" s="1" t="e">
        <f t="shared" si="25"/>
        <v>#N/A</v>
      </c>
    </row>
    <row r="246" spans="4:5" s="1" customFormat="1">
      <c r="D246" s="1">
        <v>246</v>
      </c>
      <c r="E246" s="1" t="e">
        <f t="shared" si="25"/>
        <v>#N/A</v>
      </c>
    </row>
    <row r="247" spans="4:5" s="1" customFormat="1">
      <c r="D247" s="1">
        <v>247</v>
      </c>
      <c r="E247" s="1" t="e">
        <f t="shared" si="25"/>
        <v>#N/A</v>
      </c>
    </row>
    <row r="248" spans="4:5" s="1" customFormat="1">
      <c r="D248" s="1">
        <v>248</v>
      </c>
      <c r="E248" s="1" t="e">
        <f t="shared" si="25"/>
        <v>#N/A</v>
      </c>
    </row>
    <row r="249" spans="4:5" s="1" customFormat="1">
      <c r="D249" s="1">
        <v>249</v>
      </c>
      <c r="E249" s="1" t="e">
        <f t="shared" si="25"/>
        <v>#N/A</v>
      </c>
    </row>
    <row r="250" spans="4:5" s="1" customFormat="1">
      <c r="D250" s="1">
        <v>250</v>
      </c>
      <c r="E250" s="1" t="e">
        <f t="shared" si="25"/>
        <v>#N/A</v>
      </c>
    </row>
    <row r="251" spans="4:5" s="1" customFormat="1">
      <c r="D251" s="1">
        <v>251</v>
      </c>
      <c r="E251" s="1" t="e">
        <f t="shared" si="25"/>
        <v>#N/A</v>
      </c>
    </row>
    <row r="252" spans="4:5" s="1" customFormat="1">
      <c r="D252" s="1">
        <v>252</v>
      </c>
      <c r="E252" s="1" t="e">
        <f t="shared" si="25"/>
        <v>#N/A</v>
      </c>
    </row>
    <row r="253" spans="4:5" s="1" customFormat="1">
      <c r="D253" s="1">
        <v>253</v>
      </c>
      <c r="E253" s="1" t="e">
        <f t="shared" si="25"/>
        <v>#N/A</v>
      </c>
    </row>
    <row r="254" spans="4:5" s="1" customFormat="1">
      <c r="D254" s="1">
        <v>254</v>
      </c>
      <c r="E254" s="1" t="e">
        <f t="shared" si="25"/>
        <v>#N/A</v>
      </c>
    </row>
    <row r="255" spans="4:5" s="1" customFormat="1">
      <c r="D255" s="1">
        <v>255</v>
      </c>
      <c r="E255" s="1" t="e">
        <f t="shared" si="25"/>
        <v>#N/A</v>
      </c>
    </row>
    <row r="256" spans="4:5" s="1" customFormat="1">
      <c r="D256" s="1">
        <v>256</v>
      </c>
      <c r="E256" s="1" t="e">
        <f t="shared" si="25"/>
        <v>#N/A</v>
      </c>
    </row>
    <row r="257" spans="4:5" s="1" customFormat="1">
      <c r="D257" s="1">
        <v>257</v>
      </c>
      <c r="E257" s="1" t="e">
        <f t="shared" si="25"/>
        <v>#N/A</v>
      </c>
    </row>
    <row r="258" spans="4:5" s="1" customFormat="1">
      <c r="D258" s="1">
        <v>258</v>
      </c>
      <c r="E258" s="1" t="e">
        <f t="shared" ref="E258:E321" si="26">+E257+E257*$B$3</f>
        <v>#N/A</v>
      </c>
    </row>
    <row r="259" spans="4:5" s="1" customFormat="1">
      <c r="D259" s="1">
        <v>259</v>
      </c>
      <c r="E259" s="1" t="e">
        <f t="shared" si="26"/>
        <v>#N/A</v>
      </c>
    </row>
    <row r="260" spans="4:5" s="1" customFormat="1">
      <c r="D260" s="1">
        <v>260</v>
      </c>
      <c r="E260" s="1" t="e">
        <f t="shared" si="26"/>
        <v>#N/A</v>
      </c>
    </row>
    <row r="261" spans="4:5" s="1" customFormat="1">
      <c r="D261" s="1">
        <v>261</v>
      </c>
      <c r="E261" s="1" t="e">
        <f t="shared" si="26"/>
        <v>#N/A</v>
      </c>
    </row>
    <row r="262" spans="4:5" s="1" customFormat="1">
      <c r="D262" s="1">
        <v>262</v>
      </c>
      <c r="E262" s="1" t="e">
        <f t="shared" si="26"/>
        <v>#N/A</v>
      </c>
    </row>
    <row r="263" spans="4:5" s="1" customFormat="1">
      <c r="D263" s="1">
        <v>263</v>
      </c>
      <c r="E263" s="1" t="e">
        <f t="shared" si="26"/>
        <v>#N/A</v>
      </c>
    </row>
    <row r="264" spans="4:5" s="1" customFormat="1">
      <c r="D264" s="1">
        <v>264</v>
      </c>
      <c r="E264" s="1" t="e">
        <f t="shared" si="26"/>
        <v>#N/A</v>
      </c>
    </row>
    <row r="265" spans="4:5" s="1" customFormat="1">
      <c r="D265" s="1">
        <v>265</v>
      </c>
      <c r="E265" s="1" t="e">
        <f t="shared" si="26"/>
        <v>#N/A</v>
      </c>
    </row>
    <row r="266" spans="4:5" s="1" customFormat="1">
      <c r="D266" s="1">
        <v>266</v>
      </c>
      <c r="E266" s="1" t="e">
        <f t="shared" si="26"/>
        <v>#N/A</v>
      </c>
    </row>
    <row r="267" spans="4:5" s="1" customFormat="1">
      <c r="D267" s="1">
        <v>267</v>
      </c>
      <c r="E267" s="1" t="e">
        <f t="shared" si="26"/>
        <v>#N/A</v>
      </c>
    </row>
    <row r="268" spans="4:5" s="1" customFormat="1">
      <c r="D268" s="1">
        <v>268</v>
      </c>
      <c r="E268" s="1" t="e">
        <f t="shared" si="26"/>
        <v>#N/A</v>
      </c>
    </row>
    <row r="269" spans="4:5" s="1" customFormat="1">
      <c r="D269" s="1">
        <v>269</v>
      </c>
      <c r="E269" s="1" t="e">
        <f t="shared" si="26"/>
        <v>#N/A</v>
      </c>
    </row>
    <row r="270" spans="4:5" s="1" customFormat="1">
      <c r="D270" s="1">
        <v>270</v>
      </c>
      <c r="E270" s="1" t="e">
        <f t="shared" si="26"/>
        <v>#N/A</v>
      </c>
    </row>
    <row r="271" spans="4:5" s="1" customFormat="1">
      <c r="D271" s="1">
        <v>271</v>
      </c>
      <c r="E271" s="1" t="e">
        <f t="shared" si="26"/>
        <v>#N/A</v>
      </c>
    </row>
    <row r="272" spans="4:5" s="1" customFormat="1">
      <c r="D272" s="1">
        <v>272</v>
      </c>
      <c r="E272" s="1" t="e">
        <f t="shared" si="26"/>
        <v>#N/A</v>
      </c>
    </row>
    <row r="273" spans="4:5" s="1" customFormat="1">
      <c r="D273" s="1">
        <v>273</v>
      </c>
      <c r="E273" s="1" t="e">
        <f t="shared" si="26"/>
        <v>#N/A</v>
      </c>
    </row>
    <row r="274" spans="4:5" s="1" customFormat="1">
      <c r="D274" s="1">
        <v>274</v>
      </c>
      <c r="E274" s="1" t="e">
        <f t="shared" si="26"/>
        <v>#N/A</v>
      </c>
    </row>
    <row r="275" spans="4:5" s="1" customFormat="1">
      <c r="D275" s="1">
        <v>275</v>
      </c>
      <c r="E275" s="1" t="e">
        <f t="shared" si="26"/>
        <v>#N/A</v>
      </c>
    </row>
    <row r="276" spans="4:5" s="1" customFormat="1">
      <c r="D276" s="1">
        <v>276</v>
      </c>
      <c r="E276" s="1" t="e">
        <f t="shared" si="26"/>
        <v>#N/A</v>
      </c>
    </row>
    <row r="277" spans="4:5" s="1" customFormat="1">
      <c r="D277" s="1">
        <v>277</v>
      </c>
      <c r="E277" s="1" t="e">
        <f t="shared" si="26"/>
        <v>#N/A</v>
      </c>
    </row>
    <row r="278" spans="4:5" s="1" customFormat="1">
      <c r="D278" s="1">
        <v>278</v>
      </c>
      <c r="E278" s="1" t="e">
        <f t="shared" si="26"/>
        <v>#N/A</v>
      </c>
    </row>
    <row r="279" spans="4:5" s="1" customFormat="1">
      <c r="D279" s="1">
        <v>279</v>
      </c>
      <c r="E279" s="1" t="e">
        <f t="shared" si="26"/>
        <v>#N/A</v>
      </c>
    </row>
    <row r="280" spans="4:5" s="1" customFormat="1">
      <c r="D280" s="1">
        <v>280</v>
      </c>
      <c r="E280" s="1" t="e">
        <f t="shared" si="26"/>
        <v>#N/A</v>
      </c>
    </row>
    <row r="281" spans="4:5" s="1" customFormat="1">
      <c r="D281" s="1">
        <v>281</v>
      </c>
      <c r="E281" s="1" t="e">
        <f t="shared" si="26"/>
        <v>#N/A</v>
      </c>
    </row>
    <row r="282" spans="4:5" s="1" customFormat="1">
      <c r="D282" s="1">
        <v>282</v>
      </c>
      <c r="E282" s="1" t="e">
        <f t="shared" si="26"/>
        <v>#N/A</v>
      </c>
    </row>
    <row r="283" spans="4:5" s="1" customFormat="1">
      <c r="D283" s="1">
        <v>283</v>
      </c>
      <c r="E283" s="1" t="e">
        <f t="shared" si="26"/>
        <v>#N/A</v>
      </c>
    </row>
    <row r="284" spans="4:5" s="1" customFormat="1">
      <c r="D284" s="1">
        <v>284</v>
      </c>
      <c r="E284" s="1" t="e">
        <f t="shared" si="26"/>
        <v>#N/A</v>
      </c>
    </row>
    <row r="285" spans="4:5" s="1" customFormat="1">
      <c r="D285" s="1">
        <v>285</v>
      </c>
      <c r="E285" s="1" t="e">
        <f t="shared" si="26"/>
        <v>#N/A</v>
      </c>
    </row>
    <row r="286" spans="4:5" s="1" customFormat="1">
      <c r="D286" s="1">
        <v>286</v>
      </c>
      <c r="E286" s="1" t="e">
        <f t="shared" si="26"/>
        <v>#N/A</v>
      </c>
    </row>
    <row r="287" spans="4:5" s="1" customFormat="1">
      <c r="D287" s="1">
        <v>287</v>
      </c>
      <c r="E287" s="1" t="e">
        <f t="shared" si="26"/>
        <v>#N/A</v>
      </c>
    </row>
    <row r="288" spans="4:5" s="1" customFormat="1">
      <c r="D288" s="1">
        <v>288</v>
      </c>
      <c r="E288" s="1" t="e">
        <f t="shared" si="26"/>
        <v>#N/A</v>
      </c>
    </row>
    <row r="289" spans="4:5" s="1" customFormat="1">
      <c r="D289" s="1">
        <v>289</v>
      </c>
      <c r="E289" s="1" t="e">
        <f t="shared" si="26"/>
        <v>#N/A</v>
      </c>
    </row>
    <row r="290" spans="4:5" s="1" customFormat="1">
      <c r="D290" s="1">
        <v>290</v>
      </c>
      <c r="E290" s="1" t="e">
        <f t="shared" si="26"/>
        <v>#N/A</v>
      </c>
    </row>
    <row r="291" spans="4:5" s="1" customFormat="1">
      <c r="D291" s="1">
        <v>291</v>
      </c>
      <c r="E291" s="1" t="e">
        <f t="shared" si="26"/>
        <v>#N/A</v>
      </c>
    </row>
    <row r="292" spans="4:5" s="1" customFormat="1">
      <c r="D292" s="1">
        <v>292</v>
      </c>
      <c r="E292" s="1" t="e">
        <f t="shared" si="26"/>
        <v>#N/A</v>
      </c>
    </row>
    <row r="293" spans="4:5" s="1" customFormat="1">
      <c r="D293" s="1">
        <v>293</v>
      </c>
      <c r="E293" s="1" t="e">
        <f t="shared" si="26"/>
        <v>#N/A</v>
      </c>
    </row>
    <row r="294" spans="4:5" s="1" customFormat="1">
      <c r="D294" s="1">
        <v>294</v>
      </c>
      <c r="E294" s="1" t="e">
        <f t="shared" si="26"/>
        <v>#N/A</v>
      </c>
    </row>
    <row r="295" spans="4:5" s="1" customFormat="1">
      <c r="D295" s="1">
        <v>295</v>
      </c>
      <c r="E295" s="1" t="e">
        <f t="shared" si="26"/>
        <v>#N/A</v>
      </c>
    </row>
    <row r="296" spans="4:5" s="1" customFormat="1">
      <c r="D296" s="1">
        <v>296</v>
      </c>
      <c r="E296" s="1" t="e">
        <f t="shared" si="26"/>
        <v>#N/A</v>
      </c>
    </row>
    <row r="297" spans="4:5" s="1" customFormat="1">
      <c r="D297" s="1">
        <v>297</v>
      </c>
      <c r="E297" s="1" t="e">
        <f t="shared" si="26"/>
        <v>#N/A</v>
      </c>
    </row>
    <row r="298" spans="4:5" s="1" customFormat="1">
      <c r="D298" s="1">
        <v>298</v>
      </c>
      <c r="E298" s="1" t="e">
        <f t="shared" si="26"/>
        <v>#N/A</v>
      </c>
    </row>
    <row r="299" spans="4:5" s="1" customFormat="1">
      <c r="D299" s="1">
        <v>299</v>
      </c>
      <c r="E299" s="1" t="e">
        <f t="shared" si="26"/>
        <v>#N/A</v>
      </c>
    </row>
    <row r="300" spans="4:5" s="1" customFormat="1">
      <c r="D300" s="1">
        <v>300</v>
      </c>
      <c r="E300" s="1" t="e">
        <f t="shared" si="26"/>
        <v>#N/A</v>
      </c>
    </row>
    <row r="301" spans="4:5" s="1" customFormat="1">
      <c r="D301" s="1">
        <v>301</v>
      </c>
      <c r="E301" s="1" t="e">
        <f t="shared" si="26"/>
        <v>#N/A</v>
      </c>
    </row>
    <row r="302" spans="4:5" s="1" customFormat="1">
      <c r="D302" s="1">
        <v>302</v>
      </c>
      <c r="E302" s="1" t="e">
        <f t="shared" si="26"/>
        <v>#N/A</v>
      </c>
    </row>
    <row r="303" spans="4:5" s="1" customFormat="1">
      <c r="D303" s="1">
        <v>303</v>
      </c>
      <c r="E303" s="1" t="e">
        <f t="shared" si="26"/>
        <v>#N/A</v>
      </c>
    </row>
    <row r="304" spans="4:5" s="1" customFormat="1">
      <c r="D304" s="1">
        <v>304</v>
      </c>
      <c r="E304" s="1" t="e">
        <f t="shared" si="26"/>
        <v>#N/A</v>
      </c>
    </row>
    <row r="305" spans="4:5" s="1" customFormat="1">
      <c r="D305" s="1">
        <v>305</v>
      </c>
      <c r="E305" s="1" t="e">
        <f t="shared" si="26"/>
        <v>#N/A</v>
      </c>
    </row>
    <row r="306" spans="4:5" s="1" customFormat="1">
      <c r="D306" s="1">
        <v>306</v>
      </c>
      <c r="E306" s="1" t="e">
        <f t="shared" si="26"/>
        <v>#N/A</v>
      </c>
    </row>
    <row r="307" spans="4:5" s="1" customFormat="1">
      <c r="D307" s="1">
        <v>307</v>
      </c>
      <c r="E307" s="1" t="e">
        <f t="shared" si="26"/>
        <v>#N/A</v>
      </c>
    </row>
    <row r="308" spans="4:5" s="1" customFormat="1">
      <c r="D308" s="1">
        <v>308</v>
      </c>
      <c r="E308" s="1" t="e">
        <f t="shared" si="26"/>
        <v>#N/A</v>
      </c>
    </row>
    <row r="309" spans="4:5" s="1" customFormat="1">
      <c r="D309" s="1">
        <v>309</v>
      </c>
      <c r="E309" s="1" t="e">
        <f t="shared" si="26"/>
        <v>#N/A</v>
      </c>
    </row>
    <row r="310" spans="4:5" s="1" customFormat="1">
      <c r="D310" s="1">
        <v>310</v>
      </c>
      <c r="E310" s="1" t="e">
        <f t="shared" si="26"/>
        <v>#N/A</v>
      </c>
    </row>
    <row r="311" spans="4:5" s="1" customFormat="1">
      <c r="D311" s="1">
        <v>311</v>
      </c>
      <c r="E311" s="1" t="e">
        <f t="shared" si="26"/>
        <v>#N/A</v>
      </c>
    </row>
    <row r="312" spans="4:5" s="1" customFormat="1">
      <c r="D312" s="1">
        <v>312</v>
      </c>
      <c r="E312" s="1" t="e">
        <f t="shared" si="26"/>
        <v>#N/A</v>
      </c>
    </row>
    <row r="313" spans="4:5" s="1" customFormat="1">
      <c r="D313" s="1">
        <v>313</v>
      </c>
      <c r="E313" s="1" t="e">
        <f t="shared" si="26"/>
        <v>#N/A</v>
      </c>
    </row>
    <row r="314" spans="4:5" s="1" customFormat="1">
      <c r="D314" s="1">
        <v>314</v>
      </c>
      <c r="E314" s="1" t="e">
        <f t="shared" si="26"/>
        <v>#N/A</v>
      </c>
    </row>
    <row r="315" spans="4:5" s="1" customFormat="1">
      <c r="D315" s="1">
        <v>315</v>
      </c>
      <c r="E315" s="1" t="e">
        <f t="shared" si="26"/>
        <v>#N/A</v>
      </c>
    </row>
    <row r="316" spans="4:5" s="1" customFormat="1">
      <c r="D316" s="1">
        <v>316</v>
      </c>
      <c r="E316" s="1" t="e">
        <f t="shared" si="26"/>
        <v>#N/A</v>
      </c>
    </row>
    <row r="317" spans="4:5" s="1" customFormat="1">
      <c r="D317" s="1">
        <v>317</v>
      </c>
      <c r="E317" s="1" t="e">
        <f t="shared" si="26"/>
        <v>#N/A</v>
      </c>
    </row>
    <row r="318" spans="4:5" s="1" customFormat="1">
      <c r="D318" s="1">
        <v>318</v>
      </c>
      <c r="E318" s="1" t="e">
        <f t="shared" si="26"/>
        <v>#N/A</v>
      </c>
    </row>
    <row r="319" spans="4:5" s="1" customFormat="1">
      <c r="D319" s="1">
        <v>319</v>
      </c>
      <c r="E319" s="1" t="e">
        <f t="shared" si="26"/>
        <v>#N/A</v>
      </c>
    </row>
    <row r="320" spans="4:5" s="1" customFormat="1">
      <c r="D320" s="1">
        <v>320</v>
      </c>
      <c r="E320" s="1" t="e">
        <f t="shared" si="26"/>
        <v>#N/A</v>
      </c>
    </row>
    <row r="321" spans="4:5" s="1" customFormat="1">
      <c r="D321" s="1">
        <v>321</v>
      </c>
      <c r="E321" s="1" t="e">
        <f t="shared" si="26"/>
        <v>#N/A</v>
      </c>
    </row>
    <row r="322" spans="4:5" s="1" customFormat="1">
      <c r="D322" s="1">
        <v>322</v>
      </c>
      <c r="E322" s="1" t="e">
        <f t="shared" ref="E322:E365" si="27">+E321+E321*$B$3</f>
        <v>#N/A</v>
      </c>
    </row>
    <row r="323" spans="4:5" s="1" customFormat="1">
      <c r="D323" s="1">
        <v>323</v>
      </c>
      <c r="E323" s="1" t="e">
        <f t="shared" si="27"/>
        <v>#N/A</v>
      </c>
    </row>
    <row r="324" spans="4:5" s="1" customFormat="1">
      <c r="D324" s="1">
        <v>324</v>
      </c>
      <c r="E324" s="1" t="e">
        <f t="shared" si="27"/>
        <v>#N/A</v>
      </c>
    </row>
    <row r="325" spans="4:5" s="1" customFormat="1">
      <c r="D325" s="1">
        <v>325</v>
      </c>
      <c r="E325" s="1" t="e">
        <f t="shared" si="27"/>
        <v>#N/A</v>
      </c>
    </row>
    <row r="326" spans="4:5" s="1" customFormat="1">
      <c r="D326" s="1">
        <v>326</v>
      </c>
      <c r="E326" s="1" t="e">
        <f t="shared" si="27"/>
        <v>#N/A</v>
      </c>
    </row>
    <row r="327" spans="4:5" s="1" customFormat="1">
      <c r="D327" s="1">
        <v>327</v>
      </c>
      <c r="E327" s="1" t="e">
        <f t="shared" si="27"/>
        <v>#N/A</v>
      </c>
    </row>
    <row r="328" spans="4:5" s="1" customFormat="1">
      <c r="D328" s="1">
        <v>328</v>
      </c>
      <c r="E328" s="1" t="e">
        <f t="shared" si="27"/>
        <v>#N/A</v>
      </c>
    </row>
    <row r="329" spans="4:5" s="1" customFormat="1">
      <c r="D329" s="1">
        <v>329</v>
      </c>
      <c r="E329" s="1" t="e">
        <f t="shared" si="27"/>
        <v>#N/A</v>
      </c>
    </row>
    <row r="330" spans="4:5" s="1" customFormat="1">
      <c r="D330" s="1">
        <v>330</v>
      </c>
      <c r="E330" s="1" t="e">
        <f t="shared" si="27"/>
        <v>#N/A</v>
      </c>
    </row>
    <row r="331" spans="4:5" s="1" customFormat="1">
      <c r="D331" s="1">
        <v>331</v>
      </c>
      <c r="E331" s="1" t="e">
        <f t="shared" si="27"/>
        <v>#N/A</v>
      </c>
    </row>
    <row r="332" spans="4:5" s="1" customFormat="1">
      <c r="D332" s="1">
        <v>332</v>
      </c>
      <c r="E332" s="1" t="e">
        <f t="shared" si="27"/>
        <v>#N/A</v>
      </c>
    </row>
    <row r="333" spans="4:5" s="1" customFormat="1">
      <c r="D333" s="1">
        <v>333</v>
      </c>
      <c r="E333" s="1" t="e">
        <f t="shared" si="27"/>
        <v>#N/A</v>
      </c>
    </row>
    <row r="334" spans="4:5" s="1" customFormat="1">
      <c r="D334" s="1">
        <v>334</v>
      </c>
      <c r="E334" s="1" t="e">
        <f t="shared" si="27"/>
        <v>#N/A</v>
      </c>
    </row>
    <row r="335" spans="4:5" s="1" customFormat="1">
      <c r="D335" s="1">
        <v>335</v>
      </c>
      <c r="E335" s="1" t="e">
        <f t="shared" si="27"/>
        <v>#N/A</v>
      </c>
    </row>
    <row r="336" spans="4:5" s="1" customFormat="1">
      <c r="D336" s="1">
        <v>336</v>
      </c>
      <c r="E336" s="1" t="e">
        <f t="shared" si="27"/>
        <v>#N/A</v>
      </c>
    </row>
    <row r="337" spans="4:5" s="1" customFormat="1">
      <c r="D337" s="1">
        <v>337</v>
      </c>
      <c r="E337" s="1" t="e">
        <f t="shared" si="27"/>
        <v>#N/A</v>
      </c>
    </row>
    <row r="338" spans="4:5" s="1" customFormat="1">
      <c r="D338" s="1">
        <v>338</v>
      </c>
      <c r="E338" s="1" t="e">
        <f t="shared" si="27"/>
        <v>#N/A</v>
      </c>
    </row>
    <row r="339" spans="4:5" s="1" customFormat="1">
      <c r="D339" s="1">
        <v>339</v>
      </c>
      <c r="E339" s="1" t="e">
        <f t="shared" si="27"/>
        <v>#N/A</v>
      </c>
    </row>
    <row r="340" spans="4:5" s="1" customFormat="1">
      <c r="D340" s="1">
        <v>340</v>
      </c>
      <c r="E340" s="1" t="e">
        <f t="shared" si="27"/>
        <v>#N/A</v>
      </c>
    </row>
    <row r="341" spans="4:5" s="1" customFormat="1">
      <c r="D341" s="1">
        <v>341</v>
      </c>
      <c r="E341" s="1" t="e">
        <f t="shared" si="27"/>
        <v>#N/A</v>
      </c>
    </row>
    <row r="342" spans="4:5" s="1" customFormat="1">
      <c r="D342" s="1">
        <v>342</v>
      </c>
      <c r="E342" s="1" t="e">
        <f t="shared" si="27"/>
        <v>#N/A</v>
      </c>
    </row>
    <row r="343" spans="4:5" s="1" customFormat="1">
      <c r="D343" s="1">
        <v>343</v>
      </c>
      <c r="E343" s="1" t="e">
        <f t="shared" si="27"/>
        <v>#N/A</v>
      </c>
    </row>
    <row r="344" spans="4:5" s="1" customFormat="1">
      <c r="D344" s="1">
        <v>344</v>
      </c>
      <c r="E344" s="1" t="e">
        <f t="shared" si="27"/>
        <v>#N/A</v>
      </c>
    </row>
    <row r="345" spans="4:5" s="1" customFormat="1">
      <c r="D345" s="1">
        <v>345</v>
      </c>
      <c r="E345" s="1" t="e">
        <f t="shared" si="27"/>
        <v>#N/A</v>
      </c>
    </row>
    <row r="346" spans="4:5" s="1" customFormat="1">
      <c r="D346" s="1">
        <v>346</v>
      </c>
      <c r="E346" s="1" t="e">
        <f t="shared" si="27"/>
        <v>#N/A</v>
      </c>
    </row>
    <row r="347" spans="4:5" s="1" customFormat="1">
      <c r="D347" s="1">
        <v>347</v>
      </c>
      <c r="E347" s="1" t="e">
        <f t="shared" si="27"/>
        <v>#N/A</v>
      </c>
    </row>
    <row r="348" spans="4:5" s="1" customFormat="1">
      <c r="D348" s="1">
        <v>348</v>
      </c>
      <c r="E348" s="1" t="e">
        <f t="shared" si="27"/>
        <v>#N/A</v>
      </c>
    </row>
    <row r="349" spans="4:5" s="1" customFormat="1">
      <c r="D349" s="1">
        <v>349</v>
      </c>
      <c r="E349" s="1" t="e">
        <f t="shared" si="27"/>
        <v>#N/A</v>
      </c>
    </row>
    <row r="350" spans="4:5" s="1" customFormat="1">
      <c r="D350" s="1">
        <v>350</v>
      </c>
      <c r="E350" s="1" t="e">
        <f t="shared" si="27"/>
        <v>#N/A</v>
      </c>
    </row>
    <row r="351" spans="4:5" s="1" customFormat="1">
      <c r="D351" s="1">
        <v>351</v>
      </c>
      <c r="E351" s="1" t="e">
        <f t="shared" si="27"/>
        <v>#N/A</v>
      </c>
    </row>
    <row r="352" spans="4:5" s="1" customFormat="1">
      <c r="D352" s="1">
        <v>352</v>
      </c>
      <c r="E352" s="1" t="e">
        <f t="shared" si="27"/>
        <v>#N/A</v>
      </c>
    </row>
    <row r="353" spans="4:5" s="1" customFormat="1">
      <c r="D353" s="1">
        <v>353</v>
      </c>
      <c r="E353" s="1" t="e">
        <f t="shared" si="27"/>
        <v>#N/A</v>
      </c>
    </row>
    <row r="354" spans="4:5" s="1" customFormat="1">
      <c r="D354" s="1">
        <v>354</v>
      </c>
      <c r="E354" s="1" t="e">
        <f t="shared" si="27"/>
        <v>#N/A</v>
      </c>
    </row>
    <row r="355" spans="4:5" s="1" customFormat="1">
      <c r="D355" s="1">
        <v>355</v>
      </c>
      <c r="E355" s="1" t="e">
        <f t="shared" si="27"/>
        <v>#N/A</v>
      </c>
    </row>
    <row r="356" spans="4:5" s="1" customFormat="1">
      <c r="D356" s="1">
        <v>356</v>
      </c>
      <c r="E356" s="1" t="e">
        <f t="shared" si="27"/>
        <v>#N/A</v>
      </c>
    </row>
    <row r="357" spans="4:5" s="1" customFormat="1">
      <c r="D357" s="1">
        <v>357</v>
      </c>
      <c r="E357" s="1" t="e">
        <f t="shared" si="27"/>
        <v>#N/A</v>
      </c>
    </row>
    <row r="358" spans="4:5" s="1" customFormat="1">
      <c r="D358" s="1">
        <v>358</v>
      </c>
      <c r="E358" s="1" t="e">
        <f t="shared" si="27"/>
        <v>#N/A</v>
      </c>
    </row>
    <row r="359" spans="4:5" s="1" customFormat="1">
      <c r="D359" s="1">
        <v>359</v>
      </c>
      <c r="E359" s="1" t="e">
        <f t="shared" si="27"/>
        <v>#N/A</v>
      </c>
    </row>
    <row r="360" spans="4:5" s="1" customFormat="1">
      <c r="D360" s="1">
        <v>360</v>
      </c>
      <c r="E360" s="1" t="e">
        <f t="shared" si="27"/>
        <v>#N/A</v>
      </c>
    </row>
    <row r="361" spans="4:5" s="1" customFormat="1">
      <c r="D361" s="1">
        <v>361</v>
      </c>
      <c r="E361" s="1" t="e">
        <f t="shared" si="27"/>
        <v>#N/A</v>
      </c>
    </row>
    <row r="362" spans="4:5" s="1" customFormat="1">
      <c r="D362" s="1">
        <v>362</v>
      </c>
      <c r="E362" s="1" t="e">
        <f t="shared" si="27"/>
        <v>#N/A</v>
      </c>
    </row>
    <row r="363" spans="4:5" s="1" customFormat="1">
      <c r="D363" s="1">
        <v>363</v>
      </c>
      <c r="E363" s="1" t="e">
        <f t="shared" si="27"/>
        <v>#N/A</v>
      </c>
    </row>
    <row r="364" spans="4:5" s="1" customFormat="1">
      <c r="D364" s="1">
        <v>364</v>
      </c>
      <c r="E364" s="1" t="e">
        <f t="shared" si="27"/>
        <v>#N/A</v>
      </c>
    </row>
    <row r="365" spans="4:5" s="1" customFormat="1">
      <c r="D365" s="1">
        <v>365</v>
      </c>
      <c r="E365" s="1" t="e">
        <f t="shared" si="27"/>
        <v>#N/A</v>
      </c>
    </row>
  </sheetData>
  <sheetProtection algorithmName="SHA-512" hashValue="elOtIQUsdJGwPzcTEoonogxXyA//OQD06M0TCDC+Byqn3d6QrHMzNXNDouCXPlx9FefNv+g0zaDK1Rnmg8KMpA==" saltValue="uS7Cmvv2NLUn8FnJwT7Gu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Calculator_non-TN</vt:lpstr>
      <vt:lpstr>data</vt:lpstr>
      <vt:lpstr>projection_county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dc:creator>
  <cp:lastModifiedBy>Deborah</cp:lastModifiedBy>
  <dcterms:created xsi:type="dcterms:W3CDTF">2020-04-02T23:20:01Z</dcterms:created>
  <dcterms:modified xsi:type="dcterms:W3CDTF">2020-04-22T19:16:02Z</dcterms:modified>
</cp:coreProperties>
</file>